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emrah\Downloads\"/>
    </mc:Choice>
  </mc:AlternateContent>
  <xr:revisionPtr revIDLastSave="0" documentId="8_{95E3AE93-1EAC-4D66-B226-AA4F6FD03CCC}" xr6:coauthVersionLast="47" xr6:coauthVersionMax="47" xr10:uidLastSave="{00000000-0000-0000-0000-000000000000}"/>
  <bookViews>
    <workbookView xWindow="-108" yWindow="-108" windowWidth="23256" windowHeight="12576" tabRatio="500" firstSheet="5" activeTab="6" xr2:uid="{00000000-000D-0000-FFFF-FFFF00000000}"/>
  </bookViews>
  <sheets>
    <sheet name="Temel Mevzuat" sheetId="1" r:id="rId1"/>
    <sheet name="Hesaplama Şablonu" sheetId="2" r:id="rId2"/>
    <sheet name="YMM Rapor Listesi" sheetId="3" r:id="rId3"/>
    <sheet name="Vergi Kodları" sheetId="4" r:id="rId4"/>
    <sheet name="YMM Rapor Hazırlık" sheetId="5" r:id="rId5"/>
    <sheet name="Örnek 1 - Gözetim" sheetId="6" r:id="rId6"/>
    <sheet name="Örnek 2 - Korunma" sheetId="7" r:id="rId7"/>
    <sheet name="Örnek 3 - Gözetim+Damping" sheetId="8" r:id="rId8"/>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48" i="2" l="1"/>
  <c r="AG53" i="2"/>
  <c r="AF53" i="2"/>
  <c r="AE53" i="2"/>
  <c r="AD53" i="2"/>
  <c r="AC53" i="2"/>
  <c r="AB53" i="2"/>
  <c r="AA53" i="2"/>
  <c r="Z53" i="2"/>
  <c r="Y53" i="2"/>
  <c r="X53" i="2"/>
  <c r="W53" i="2"/>
  <c r="V53" i="2"/>
  <c r="U53" i="2"/>
  <c r="T53" i="2"/>
  <c r="S53" i="2"/>
  <c r="R53" i="2"/>
  <c r="Q53" i="2"/>
  <c r="P53" i="2"/>
  <c r="O53" i="2"/>
  <c r="N53" i="2"/>
  <c r="M53" i="2"/>
  <c r="L53" i="2"/>
  <c r="K53" i="2"/>
  <c r="J53" i="2"/>
  <c r="I53" i="2"/>
  <c r="H53" i="2"/>
  <c r="AG52" i="2"/>
  <c r="AF52" i="2"/>
  <c r="AE52" i="2"/>
  <c r="AD52" i="2"/>
  <c r="AC52" i="2"/>
  <c r="AB52" i="2"/>
  <c r="AA52" i="2"/>
  <c r="Z52" i="2"/>
  <c r="Y52" i="2"/>
  <c r="X52" i="2"/>
  <c r="W52" i="2"/>
  <c r="V52" i="2"/>
  <c r="U52" i="2"/>
  <c r="T52" i="2"/>
  <c r="S52" i="2"/>
  <c r="R52" i="2"/>
  <c r="Q52" i="2"/>
  <c r="P52" i="2"/>
  <c r="O52" i="2"/>
  <c r="N52" i="2"/>
  <c r="M52" i="2"/>
  <c r="L52" i="2"/>
  <c r="K52" i="2"/>
  <c r="J52" i="2"/>
  <c r="I52" i="2"/>
  <c r="H52" i="2"/>
  <c r="AG51" i="2"/>
  <c r="AF51" i="2"/>
  <c r="AE51" i="2"/>
  <c r="AD51" i="2"/>
  <c r="AC51" i="2"/>
  <c r="AB51" i="2"/>
  <c r="AA51" i="2"/>
  <c r="Z51" i="2"/>
  <c r="Y51" i="2"/>
  <c r="X51" i="2"/>
  <c r="W51" i="2"/>
  <c r="V51" i="2"/>
  <c r="U51" i="2"/>
  <c r="T51" i="2"/>
  <c r="S51" i="2"/>
  <c r="R51" i="2"/>
  <c r="Q51" i="2"/>
  <c r="P51" i="2"/>
  <c r="O51" i="2"/>
  <c r="N51" i="2"/>
  <c r="M51" i="2"/>
  <c r="L51" i="2"/>
  <c r="K51" i="2"/>
  <c r="J51" i="2"/>
  <c r="I51" i="2"/>
  <c r="H51" i="2"/>
  <c r="AG50" i="2"/>
  <c r="AF50" i="2"/>
  <c r="AE50" i="2"/>
  <c r="AD50" i="2"/>
  <c r="AC50" i="2"/>
  <c r="AB50" i="2"/>
  <c r="AA50" i="2"/>
  <c r="Z50" i="2"/>
  <c r="Y50" i="2"/>
  <c r="X50" i="2"/>
  <c r="W50" i="2"/>
  <c r="V50" i="2"/>
  <c r="U50" i="2"/>
  <c r="T50" i="2"/>
  <c r="S50" i="2"/>
  <c r="R50" i="2"/>
  <c r="Q50" i="2"/>
  <c r="P50" i="2"/>
  <c r="O50" i="2"/>
  <c r="N50" i="2"/>
  <c r="M50" i="2"/>
  <c r="L50" i="2"/>
  <c r="K50" i="2"/>
  <c r="J50" i="2"/>
  <c r="I50" i="2"/>
  <c r="H50" i="2"/>
  <c r="G50" i="2"/>
  <c r="F50" i="2"/>
  <c r="E50" i="2"/>
  <c r="D50" i="2"/>
  <c r="AG48" i="2"/>
  <c r="AF48" i="2"/>
  <c r="AE48" i="2"/>
  <c r="AD48" i="2"/>
  <c r="AC48" i="2"/>
  <c r="AB48" i="2"/>
  <c r="AA48" i="2"/>
  <c r="Z48" i="2"/>
  <c r="Y48" i="2"/>
  <c r="X48" i="2"/>
  <c r="W48" i="2"/>
  <c r="V48" i="2"/>
  <c r="U48" i="2"/>
  <c r="T48" i="2"/>
  <c r="S48" i="2"/>
  <c r="R48" i="2"/>
  <c r="Q48" i="2"/>
  <c r="P48" i="2"/>
  <c r="O48" i="2"/>
  <c r="N48" i="2"/>
  <c r="M48" i="2"/>
  <c r="L48" i="2"/>
  <c r="K48" i="2"/>
  <c r="J48" i="2"/>
  <c r="I48" i="2"/>
  <c r="H48" i="2"/>
  <c r="AG47" i="2"/>
  <c r="AF47" i="2"/>
  <c r="AE47" i="2"/>
  <c r="AD47" i="2"/>
  <c r="AC47" i="2"/>
  <c r="AB47" i="2"/>
  <c r="AA47" i="2"/>
  <c r="Z47" i="2"/>
  <c r="Y47" i="2"/>
  <c r="X47" i="2"/>
  <c r="W47" i="2"/>
  <c r="V47" i="2"/>
  <c r="U47" i="2"/>
  <c r="T47" i="2"/>
  <c r="S47" i="2"/>
  <c r="R47" i="2"/>
  <c r="Q47" i="2"/>
  <c r="P47" i="2"/>
  <c r="O47" i="2"/>
  <c r="N47" i="2"/>
  <c r="M47" i="2"/>
  <c r="L47" i="2"/>
  <c r="K47" i="2"/>
  <c r="J47" i="2"/>
  <c r="I47" i="2"/>
  <c r="H47" i="2"/>
  <c r="G47" i="2"/>
  <c r="F47" i="2"/>
  <c r="E47" i="2"/>
  <c r="D47" i="2"/>
  <c r="AG46" i="2"/>
  <c r="AF46" i="2"/>
  <c r="AE46" i="2"/>
  <c r="AD46" i="2"/>
  <c r="AC46" i="2"/>
  <c r="AB46" i="2"/>
  <c r="AA46" i="2"/>
  <c r="Z46" i="2"/>
  <c r="Y46" i="2"/>
  <c r="X46" i="2"/>
  <c r="W46" i="2"/>
  <c r="V46" i="2"/>
  <c r="U46" i="2"/>
  <c r="T46" i="2"/>
  <c r="S46" i="2"/>
  <c r="R46" i="2"/>
  <c r="Q46" i="2"/>
  <c r="P46" i="2"/>
  <c r="O46" i="2"/>
  <c r="N46" i="2"/>
  <c r="M46" i="2"/>
  <c r="L46" i="2"/>
  <c r="K46" i="2"/>
  <c r="J46" i="2"/>
  <c r="I46" i="2"/>
  <c r="H46" i="2"/>
  <c r="G46" i="2"/>
  <c r="F46" i="2"/>
  <c r="E46" i="2"/>
  <c r="D46" i="2"/>
  <c r="AG45" i="2"/>
  <c r="AF45" i="2"/>
  <c r="AE45" i="2"/>
  <c r="AD45" i="2"/>
  <c r="AC45" i="2"/>
  <c r="AB45" i="2"/>
  <c r="AA45" i="2"/>
  <c r="Z45" i="2"/>
  <c r="Y45" i="2"/>
  <c r="X45" i="2"/>
  <c r="W45" i="2"/>
  <c r="V45" i="2"/>
  <c r="U45" i="2"/>
  <c r="T45" i="2"/>
  <c r="S45" i="2"/>
  <c r="R45" i="2"/>
  <c r="Q45" i="2"/>
  <c r="P45" i="2"/>
  <c r="O45" i="2"/>
  <c r="N45" i="2"/>
  <c r="M45" i="2"/>
  <c r="L45" i="2"/>
  <c r="K45" i="2"/>
  <c r="J45" i="2"/>
  <c r="I45" i="2"/>
  <c r="H45" i="2"/>
  <c r="G45" i="2"/>
  <c r="F45" i="2"/>
  <c r="E45" i="2"/>
  <c r="D45" i="2"/>
  <c r="AG44" i="2"/>
  <c r="AF44" i="2"/>
  <c r="AE44" i="2"/>
  <c r="AD44" i="2"/>
  <c r="AC44" i="2"/>
  <c r="AB44" i="2"/>
  <c r="AA44" i="2"/>
  <c r="Z44" i="2"/>
  <c r="Y44" i="2"/>
  <c r="X44" i="2"/>
  <c r="W44" i="2"/>
  <c r="V44" i="2"/>
  <c r="U44" i="2"/>
  <c r="T44" i="2"/>
  <c r="S44" i="2"/>
  <c r="R44" i="2"/>
  <c r="Q44" i="2"/>
  <c r="P44" i="2"/>
  <c r="O44" i="2"/>
  <c r="N44" i="2"/>
  <c r="M44" i="2"/>
  <c r="L44" i="2"/>
  <c r="K44" i="2"/>
  <c r="J44" i="2"/>
  <c r="I44" i="2"/>
  <c r="H44" i="2"/>
  <c r="AG43" i="2"/>
  <c r="AF43" i="2"/>
  <c r="AE43" i="2"/>
  <c r="AD43" i="2"/>
  <c r="AC43" i="2"/>
  <c r="AB43" i="2"/>
  <c r="AA43" i="2"/>
  <c r="Z43" i="2"/>
  <c r="Y43" i="2"/>
  <c r="X43" i="2"/>
  <c r="W43" i="2"/>
  <c r="V43" i="2"/>
  <c r="U43" i="2"/>
  <c r="T43" i="2"/>
  <c r="S43" i="2"/>
  <c r="R43" i="2"/>
  <c r="Q43" i="2"/>
  <c r="P43" i="2"/>
  <c r="O43" i="2"/>
  <c r="N43" i="2"/>
  <c r="M43" i="2"/>
  <c r="L43" i="2"/>
  <c r="K43" i="2"/>
  <c r="J43" i="2"/>
  <c r="I43" i="2"/>
  <c r="H43" i="2"/>
  <c r="G43" i="2"/>
  <c r="F43" i="2"/>
  <c r="E43" i="2"/>
  <c r="D43" i="2"/>
  <c r="AG42" i="2"/>
  <c r="AF42" i="2"/>
  <c r="AE42" i="2"/>
  <c r="AD42" i="2"/>
  <c r="AC42" i="2"/>
  <c r="AB42" i="2"/>
  <c r="AA42" i="2"/>
  <c r="Z42" i="2"/>
  <c r="Y42" i="2"/>
  <c r="X42" i="2"/>
  <c r="W42" i="2"/>
  <c r="V42" i="2"/>
  <c r="U42" i="2"/>
  <c r="T42" i="2"/>
  <c r="S42" i="2"/>
  <c r="R42" i="2"/>
  <c r="Q42" i="2"/>
  <c r="P42" i="2"/>
  <c r="O42" i="2"/>
  <c r="N42" i="2"/>
  <c r="M42" i="2"/>
  <c r="L42" i="2"/>
  <c r="K42" i="2"/>
  <c r="J42" i="2"/>
  <c r="I42" i="2"/>
  <c r="H42" i="2"/>
  <c r="G42" i="2"/>
  <c r="F42" i="2"/>
  <c r="E42" i="2"/>
  <c r="D4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AG29" i="2"/>
  <c r="AF29" i="2"/>
  <c r="AE29" i="2"/>
  <c r="AD29" i="2"/>
  <c r="AC29" i="2"/>
  <c r="AB29" i="2"/>
  <c r="AA29" i="2"/>
  <c r="Z29" i="2"/>
  <c r="Y29" i="2"/>
  <c r="X29" i="2"/>
  <c r="W29" i="2"/>
  <c r="V29" i="2"/>
  <c r="U29" i="2"/>
  <c r="T29" i="2"/>
  <c r="S29" i="2"/>
  <c r="R29" i="2"/>
  <c r="Q29" i="2"/>
  <c r="P29" i="2"/>
  <c r="O29" i="2"/>
  <c r="N29" i="2"/>
  <c r="M29" i="2"/>
  <c r="L29" i="2"/>
  <c r="K29" i="2"/>
  <c r="J29" i="2"/>
  <c r="I29" i="2"/>
  <c r="H29" i="2"/>
  <c r="G29" i="2"/>
  <c r="F29" i="2"/>
  <c r="E29" i="2"/>
  <c r="D29" i="2"/>
  <c r="AG26" i="2"/>
  <c r="AF26" i="2"/>
  <c r="AE26" i="2"/>
  <c r="AD26" i="2"/>
  <c r="AC26" i="2"/>
  <c r="AB26" i="2"/>
  <c r="AA26" i="2"/>
  <c r="Z26" i="2"/>
  <c r="Y26" i="2"/>
  <c r="X26" i="2"/>
  <c r="W26" i="2"/>
  <c r="V26" i="2"/>
  <c r="U26" i="2"/>
  <c r="T26" i="2"/>
  <c r="S26" i="2"/>
  <c r="R26" i="2"/>
  <c r="Q26" i="2"/>
  <c r="P26" i="2"/>
  <c r="O26" i="2"/>
  <c r="N26" i="2"/>
  <c r="M26" i="2"/>
  <c r="L26" i="2"/>
  <c r="K26" i="2"/>
  <c r="J26" i="2"/>
  <c r="I26" i="2"/>
  <c r="H26" i="2"/>
  <c r="G26" i="2"/>
  <c r="F26" i="2"/>
  <c r="E26" i="2"/>
  <c r="D26" i="2"/>
  <c r="S36" i="3"/>
  <c r="R36" i="3"/>
  <c r="Q36" i="3"/>
  <c r="P36" i="3"/>
  <c r="O36" i="3"/>
  <c r="N36" i="3"/>
  <c r="M36" i="3"/>
  <c r="L36" i="3"/>
  <c r="K36" i="3"/>
  <c r="J36" i="3"/>
  <c r="I36" i="3"/>
  <c r="H36" i="3"/>
  <c r="G36" i="3"/>
  <c r="F36" i="3"/>
  <c r="E36" i="3"/>
  <c r="D36" i="3"/>
  <c r="C36" i="3"/>
  <c r="B36" i="3"/>
  <c r="S35" i="3"/>
  <c r="R35" i="3"/>
  <c r="Q35" i="3"/>
  <c r="P35" i="3"/>
  <c r="O35" i="3"/>
  <c r="N35" i="3"/>
  <c r="M35" i="3"/>
  <c r="L35" i="3"/>
  <c r="K35" i="3"/>
  <c r="J35" i="3"/>
  <c r="I35" i="3"/>
  <c r="H35" i="3"/>
  <c r="G35" i="3"/>
  <c r="F35" i="3"/>
  <c r="E35" i="3"/>
  <c r="D35" i="3"/>
  <c r="C35" i="3"/>
  <c r="B35" i="3"/>
  <c r="S34" i="3"/>
  <c r="R34" i="3"/>
  <c r="Q34" i="3"/>
  <c r="P34" i="3"/>
  <c r="O34" i="3"/>
  <c r="N34" i="3"/>
  <c r="M34" i="3"/>
  <c r="L34" i="3"/>
  <c r="K34" i="3"/>
  <c r="J34" i="3"/>
  <c r="I34" i="3"/>
  <c r="H34" i="3"/>
  <c r="G34" i="3"/>
  <c r="F34" i="3"/>
  <c r="E34" i="3"/>
  <c r="D34" i="3"/>
  <c r="C34" i="3"/>
  <c r="B34" i="3"/>
  <c r="S33" i="3"/>
  <c r="R33" i="3"/>
  <c r="Q33" i="3"/>
  <c r="P33" i="3"/>
  <c r="O33" i="3"/>
  <c r="N33" i="3"/>
  <c r="M33" i="3"/>
  <c r="L33" i="3"/>
  <c r="K33" i="3"/>
  <c r="J33" i="3"/>
  <c r="I33" i="3"/>
  <c r="H33" i="3"/>
  <c r="G33" i="3"/>
  <c r="F33" i="3"/>
  <c r="E33" i="3"/>
  <c r="D33" i="3"/>
  <c r="C33" i="3"/>
  <c r="B33" i="3"/>
  <c r="S32" i="3"/>
  <c r="R32" i="3"/>
  <c r="Q32" i="3"/>
  <c r="P32" i="3"/>
  <c r="O32" i="3"/>
  <c r="N32" i="3"/>
  <c r="M32" i="3"/>
  <c r="L32" i="3"/>
  <c r="K32" i="3"/>
  <c r="J32" i="3"/>
  <c r="I32" i="3"/>
  <c r="H32" i="3"/>
  <c r="G32" i="3"/>
  <c r="F32" i="3"/>
  <c r="E32" i="3"/>
  <c r="D32" i="3"/>
  <c r="C32" i="3"/>
  <c r="B32" i="3"/>
  <c r="S31" i="3"/>
  <c r="R31" i="3"/>
  <c r="Q31" i="3"/>
  <c r="P31" i="3"/>
  <c r="O31" i="3"/>
  <c r="N31" i="3"/>
  <c r="M31" i="3"/>
  <c r="L31" i="3"/>
  <c r="K31" i="3"/>
  <c r="J31" i="3"/>
  <c r="I31" i="3"/>
  <c r="H31" i="3"/>
  <c r="G31" i="3"/>
  <c r="F31" i="3"/>
  <c r="E31" i="3"/>
  <c r="D31" i="3"/>
  <c r="C31" i="3"/>
  <c r="B31" i="3"/>
  <c r="S30" i="3"/>
  <c r="R30" i="3"/>
  <c r="Q30" i="3"/>
  <c r="P30" i="3"/>
  <c r="O30" i="3"/>
  <c r="N30" i="3"/>
  <c r="M30" i="3"/>
  <c r="L30" i="3"/>
  <c r="K30" i="3"/>
  <c r="J30" i="3"/>
  <c r="I30" i="3"/>
  <c r="H30" i="3"/>
  <c r="G30" i="3"/>
  <c r="F30" i="3"/>
  <c r="E30" i="3"/>
  <c r="D30" i="3"/>
  <c r="C30" i="3"/>
  <c r="B30" i="3"/>
  <c r="S29" i="3"/>
  <c r="R29" i="3"/>
  <c r="Q29" i="3"/>
  <c r="P29" i="3"/>
  <c r="O29" i="3"/>
  <c r="N29" i="3"/>
  <c r="M29" i="3"/>
  <c r="L29" i="3"/>
  <c r="K29" i="3"/>
  <c r="J29" i="3"/>
  <c r="I29" i="3"/>
  <c r="H29" i="3"/>
  <c r="G29" i="3"/>
  <c r="F29" i="3"/>
  <c r="E29" i="3"/>
  <c r="D29" i="3"/>
  <c r="C29" i="3"/>
  <c r="B29" i="3"/>
  <c r="S28" i="3"/>
  <c r="R28" i="3"/>
  <c r="Q28" i="3"/>
  <c r="P28" i="3"/>
  <c r="O28" i="3"/>
  <c r="N28" i="3"/>
  <c r="M28" i="3"/>
  <c r="L28" i="3"/>
  <c r="K28" i="3"/>
  <c r="J28" i="3"/>
  <c r="I28" i="3"/>
  <c r="H28" i="3"/>
  <c r="G28" i="3"/>
  <c r="F28" i="3"/>
  <c r="E28" i="3"/>
  <c r="D28" i="3"/>
  <c r="C28" i="3"/>
  <c r="B28" i="3"/>
  <c r="S27" i="3"/>
  <c r="R27" i="3"/>
  <c r="Q27" i="3"/>
  <c r="P27" i="3"/>
  <c r="O27" i="3"/>
  <c r="N27" i="3"/>
  <c r="M27" i="3"/>
  <c r="L27" i="3"/>
  <c r="K27" i="3"/>
  <c r="J27" i="3"/>
  <c r="I27" i="3"/>
  <c r="H27" i="3"/>
  <c r="G27" i="3"/>
  <c r="F27" i="3"/>
  <c r="E27" i="3"/>
  <c r="D27" i="3"/>
  <c r="C27" i="3"/>
  <c r="B27" i="3"/>
  <c r="S26" i="3"/>
  <c r="R26" i="3"/>
  <c r="Q26" i="3"/>
  <c r="P26" i="3"/>
  <c r="O26" i="3"/>
  <c r="N26" i="3"/>
  <c r="M26" i="3"/>
  <c r="L26" i="3"/>
  <c r="K26" i="3"/>
  <c r="J26" i="3"/>
  <c r="I26" i="3"/>
  <c r="H26" i="3"/>
  <c r="G26" i="3"/>
  <c r="F26" i="3"/>
  <c r="E26" i="3"/>
  <c r="D26" i="3"/>
  <c r="C26" i="3"/>
  <c r="B26" i="3"/>
  <c r="S25" i="3"/>
  <c r="R25" i="3"/>
  <c r="Q25" i="3"/>
  <c r="P25" i="3"/>
  <c r="O25" i="3"/>
  <c r="N25" i="3"/>
  <c r="M25" i="3"/>
  <c r="L25" i="3"/>
  <c r="K25" i="3"/>
  <c r="J25" i="3"/>
  <c r="I25" i="3"/>
  <c r="H25" i="3"/>
  <c r="G25" i="3"/>
  <c r="F25" i="3"/>
  <c r="E25" i="3"/>
  <c r="D25" i="3"/>
  <c r="C25" i="3"/>
  <c r="B25" i="3"/>
  <c r="S24" i="3"/>
  <c r="R24" i="3"/>
  <c r="Q24" i="3"/>
  <c r="P24" i="3"/>
  <c r="O24" i="3"/>
  <c r="N24" i="3"/>
  <c r="M24" i="3"/>
  <c r="L24" i="3"/>
  <c r="K24" i="3"/>
  <c r="J24" i="3"/>
  <c r="I24" i="3"/>
  <c r="H24" i="3"/>
  <c r="G24" i="3"/>
  <c r="F24" i="3"/>
  <c r="E24" i="3"/>
  <c r="D24" i="3"/>
  <c r="C24" i="3"/>
  <c r="B24" i="3"/>
  <c r="S23" i="3"/>
  <c r="R23" i="3"/>
  <c r="Q23" i="3"/>
  <c r="P23" i="3"/>
  <c r="O23" i="3"/>
  <c r="N23" i="3"/>
  <c r="M23" i="3"/>
  <c r="L23" i="3"/>
  <c r="K23" i="3"/>
  <c r="J23" i="3"/>
  <c r="I23" i="3"/>
  <c r="H23" i="3"/>
  <c r="G23" i="3"/>
  <c r="F23" i="3"/>
  <c r="E23" i="3"/>
  <c r="D23" i="3"/>
  <c r="C23" i="3"/>
  <c r="B23" i="3"/>
  <c r="S22" i="3"/>
  <c r="R22" i="3"/>
  <c r="Q22" i="3"/>
  <c r="P22" i="3"/>
  <c r="O22" i="3"/>
  <c r="N22" i="3"/>
  <c r="M22" i="3"/>
  <c r="L22" i="3"/>
  <c r="K22" i="3"/>
  <c r="J22" i="3"/>
  <c r="I22" i="3"/>
  <c r="H22" i="3"/>
  <c r="G22" i="3"/>
  <c r="F22" i="3"/>
  <c r="E22" i="3"/>
  <c r="D22" i="3"/>
  <c r="C22" i="3"/>
  <c r="B22" i="3"/>
  <c r="S21" i="3"/>
  <c r="R21" i="3"/>
  <c r="Q21" i="3"/>
  <c r="P21" i="3"/>
  <c r="O21" i="3"/>
  <c r="N21" i="3"/>
  <c r="M21" i="3"/>
  <c r="L21" i="3"/>
  <c r="K21" i="3"/>
  <c r="J21" i="3"/>
  <c r="I21" i="3"/>
  <c r="H21" i="3"/>
  <c r="G21" i="3"/>
  <c r="F21" i="3"/>
  <c r="E21" i="3"/>
  <c r="D21" i="3"/>
  <c r="C21" i="3"/>
  <c r="B21" i="3"/>
  <c r="S20" i="3"/>
  <c r="R20" i="3"/>
  <c r="Q20" i="3"/>
  <c r="P20" i="3"/>
  <c r="O20" i="3"/>
  <c r="N20" i="3"/>
  <c r="M20" i="3"/>
  <c r="L20" i="3"/>
  <c r="K20" i="3"/>
  <c r="J20" i="3"/>
  <c r="I20" i="3"/>
  <c r="H20" i="3"/>
  <c r="G20" i="3"/>
  <c r="F20" i="3"/>
  <c r="E20" i="3"/>
  <c r="D20" i="3"/>
  <c r="C20" i="3"/>
  <c r="B20" i="3"/>
  <c r="S19" i="3"/>
  <c r="R19" i="3"/>
  <c r="Q19" i="3"/>
  <c r="P19" i="3"/>
  <c r="O19" i="3"/>
  <c r="N19" i="3"/>
  <c r="M19" i="3"/>
  <c r="L19" i="3"/>
  <c r="K19" i="3"/>
  <c r="J19" i="3"/>
  <c r="I19" i="3"/>
  <c r="H19" i="3"/>
  <c r="G19" i="3"/>
  <c r="F19" i="3"/>
  <c r="E19" i="3"/>
  <c r="D19" i="3"/>
  <c r="C19" i="3"/>
  <c r="B19" i="3"/>
  <c r="S18" i="3"/>
  <c r="R18" i="3"/>
  <c r="Q18" i="3"/>
  <c r="P18" i="3"/>
  <c r="O18" i="3"/>
  <c r="N18" i="3"/>
  <c r="M18" i="3"/>
  <c r="L18" i="3"/>
  <c r="K18" i="3"/>
  <c r="J18" i="3"/>
  <c r="I18" i="3"/>
  <c r="H18" i="3"/>
  <c r="G18" i="3"/>
  <c r="F18" i="3"/>
  <c r="E18" i="3"/>
  <c r="D18" i="3"/>
  <c r="C18" i="3"/>
  <c r="B18" i="3"/>
  <c r="S17" i="3"/>
  <c r="R17" i="3"/>
  <c r="Q17" i="3"/>
  <c r="P17" i="3"/>
  <c r="O17" i="3"/>
  <c r="N17" i="3"/>
  <c r="M17" i="3"/>
  <c r="L17" i="3"/>
  <c r="K17" i="3"/>
  <c r="J17" i="3"/>
  <c r="I17" i="3"/>
  <c r="H17" i="3"/>
  <c r="G17" i="3"/>
  <c r="F17" i="3"/>
  <c r="E17" i="3"/>
  <c r="D17" i="3"/>
  <c r="C17" i="3"/>
  <c r="B17" i="3"/>
  <c r="S16" i="3"/>
  <c r="R16" i="3"/>
  <c r="Q16" i="3"/>
  <c r="P16" i="3"/>
  <c r="O16" i="3"/>
  <c r="N16" i="3"/>
  <c r="M16" i="3"/>
  <c r="L16" i="3"/>
  <c r="K16" i="3"/>
  <c r="J16" i="3"/>
  <c r="I16" i="3"/>
  <c r="H16" i="3"/>
  <c r="G16" i="3"/>
  <c r="F16" i="3"/>
  <c r="E16" i="3"/>
  <c r="D16" i="3"/>
  <c r="C16" i="3"/>
  <c r="B16" i="3"/>
  <c r="S15" i="3"/>
  <c r="R15" i="3"/>
  <c r="Q15" i="3"/>
  <c r="P15" i="3"/>
  <c r="O15" i="3"/>
  <c r="N15" i="3"/>
  <c r="M15" i="3"/>
  <c r="L15" i="3"/>
  <c r="K15" i="3"/>
  <c r="J15" i="3"/>
  <c r="I15" i="3"/>
  <c r="H15" i="3"/>
  <c r="G15" i="3"/>
  <c r="F15" i="3"/>
  <c r="E15" i="3"/>
  <c r="D15" i="3"/>
  <c r="C15" i="3"/>
  <c r="B15" i="3"/>
  <c r="S14" i="3"/>
  <c r="R14" i="3"/>
  <c r="Q14" i="3"/>
  <c r="P14" i="3"/>
  <c r="O14" i="3"/>
  <c r="N14" i="3"/>
  <c r="M14" i="3"/>
  <c r="L14" i="3"/>
  <c r="K14" i="3"/>
  <c r="J14" i="3"/>
  <c r="I14" i="3"/>
  <c r="H14" i="3"/>
  <c r="G14" i="3"/>
  <c r="F14" i="3"/>
  <c r="E14" i="3"/>
  <c r="D14" i="3"/>
  <c r="C14" i="3"/>
  <c r="B14" i="3"/>
  <c r="S13" i="3"/>
  <c r="R13" i="3"/>
  <c r="Q13" i="3"/>
  <c r="P13" i="3"/>
  <c r="O13" i="3"/>
  <c r="N13" i="3"/>
  <c r="M13" i="3"/>
  <c r="L13" i="3"/>
  <c r="K13" i="3"/>
  <c r="J13" i="3"/>
  <c r="I13" i="3"/>
  <c r="H13" i="3"/>
  <c r="G13" i="3"/>
  <c r="F13" i="3"/>
  <c r="E13" i="3"/>
  <c r="D13" i="3"/>
  <c r="C13" i="3"/>
  <c r="B13" i="3"/>
  <c r="S12" i="3"/>
  <c r="R12" i="3"/>
  <c r="Q12" i="3"/>
  <c r="P12" i="3"/>
  <c r="O12" i="3"/>
  <c r="N12" i="3"/>
  <c r="M12" i="3"/>
  <c r="L12" i="3"/>
  <c r="K12" i="3"/>
  <c r="J12" i="3"/>
  <c r="I12" i="3"/>
  <c r="H12" i="3"/>
  <c r="G12" i="3"/>
  <c r="F12" i="3"/>
  <c r="E12" i="3"/>
  <c r="D12" i="3"/>
  <c r="C12" i="3"/>
  <c r="B12" i="3"/>
  <c r="S11" i="3"/>
  <c r="R11" i="3"/>
  <c r="Q11" i="3"/>
  <c r="P11" i="3"/>
  <c r="O11" i="3"/>
  <c r="N11" i="3"/>
  <c r="M11" i="3"/>
  <c r="L11" i="3"/>
  <c r="K11" i="3"/>
  <c r="J11" i="3"/>
  <c r="I11" i="3"/>
  <c r="H11" i="3"/>
  <c r="G11" i="3"/>
  <c r="F11" i="3"/>
  <c r="E11" i="3"/>
  <c r="D11" i="3"/>
  <c r="C11" i="3"/>
  <c r="B11" i="3"/>
  <c r="Q10" i="3"/>
  <c r="O10" i="3"/>
  <c r="N10" i="3"/>
  <c r="M10" i="3"/>
  <c r="L10" i="3"/>
  <c r="K10" i="3"/>
  <c r="J10" i="3"/>
  <c r="I10" i="3"/>
  <c r="H10" i="3"/>
  <c r="G10" i="3"/>
  <c r="F10" i="3"/>
  <c r="E10" i="3"/>
  <c r="D10" i="3"/>
  <c r="C10" i="3"/>
  <c r="B10" i="3"/>
  <c r="Q9" i="3"/>
  <c r="O9" i="3"/>
  <c r="N9" i="3"/>
  <c r="M9" i="3"/>
  <c r="L9" i="3"/>
  <c r="K9" i="3"/>
  <c r="J9" i="3"/>
  <c r="I9" i="3"/>
  <c r="H9" i="3"/>
  <c r="G9" i="3"/>
  <c r="F9" i="3"/>
  <c r="E9" i="3"/>
  <c r="D9" i="3"/>
  <c r="C9" i="3"/>
  <c r="B9" i="3"/>
  <c r="Q8" i="3"/>
  <c r="O8" i="3"/>
  <c r="N8" i="3"/>
  <c r="M8" i="3"/>
  <c r="L8" i="3"/>
  <c r="K8" i="3"/>
  <c r="J8" i="3"/>
  <c r="I8" i="3"/>
  <c r="H8" i="3"/>
  <c r="G8" i="3"/>
  <c r="F8" i="3"/>
  <c r="E8" i="3"/>
  <c r="D8" i="3"/>
  <c r="C8" i="3"/>
  <c r="B8" i="3"/>
  <c r="Q7" i="3"/>
  <c r="O7" i="3"/>
  <c r="N7" i="3"/>
  <c r="M7" i="3"/>
  <c r="L7" i="3"/>
  <c r="K7" i="3"/>
  <c r="J7" i="3"/>
  <c r="I7" i="3"/>
  <c r="H7" i="3"/>
  <c r="G7" i="3"/>
  <c r="F7" i="3"/>
  <c r="E7" i="3"/>
  <c r="D7" i="3"/>
  <c r="C7" i="3"/>
  <c r="B7" i="3"/>
  <c r="R4" i="3"/>
  <c r="N37" i="3" l="1"/>
  <c r="Q37" i="3"/>
  <c r="G44" i="2"/>
  <c r="G48" i="2" s="1"/>
  <c r="F44" i="2"/>
  <c r="F48" i="2" s="1"/>
  <c r="F51" i="2" s="1"/>
  <c r="E44" i="2"/>
  <c r="E48" i="2" s="1"/>
  <c r="S8" i="3" s="1"/>
  <c r="D44" i="2"/>
  <c r="L39" i="3"/>
  <c r="P7" i="3"/>
  <c r="K37" i="3"/>
  <c r="P10" i="3"/>
  <c r="P8" i="3"/>
  <c r="L37" i="3"/>
  <c r="J37" i="3"/>
  <c r="P9" i="3"/>
  <c r="O37" i="3"/>
  <c r="G52" i="2" l="1"/>
  <c r="S10" i="3"/>
  <c r="G51" i="2"/>
  <c r="D51" i="2"/>
  <c r="D52" i="2"/>
  <c r="L38" i="3"/>
  <c r="R38" i="3"/>
  <c r="P37" i="3"/>
  <c r="S7" i="3"/>
  <c r="E52" i="2"/>
  <c r="E51" i="2"/>
  <c r="F52" i="2"/>
  <c r="S9" i="3"/>
  <c r="G53" i="2" l="1"/>
  <c r="R10" i="3"/>
  <c r="R7" i="3"/>
  <c r="R37" i="3" s="1"/>
  <c r="D53" i="2"/>
  <c r="R8" i="3"/>
  <c r="E53" i="2"/>
  <c r="F53" i="2"/>
  <c r="R9" i="3"/>
  <c r="S3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B24" authorId="0" shapeId="0" xr:uid="{00000000-0006-0000-0100-000001000000}">
      <text>
        <r>
          <rPr>
            <sz val="10"/>
            <rFont val="Arial"/>
            <family val="2"/>
          </rPr>
          <t>Beyannamedeki Gümrük Vergisi Matrahı.</t>
        </r>
      </text>
    </comment>
    <comment ref="B25" authorId="0" shapeId="0" xr:uid="{00000000-0006-0000-0100-000002000000}">
      <text>
        <r>
          <rPr>
            <sz val="10"/>
            <rFont val="Arial"/>
            <family val="2"/>
          </rPr>
          <t>Beyannamedeki/alındıdaki Gümrük Vergisi tutarı.</t>
        </r>
      </text>
    </comment>
    <comment ref="B26" authorId="0" shapeId="0" xr:uid="{00000000-0006-0000-0100-000003000000}">
      <text>
        <r>
          <rPr>
            <sz val="10"/>
            <rFont val="Arial"/>
            <family val="2"/>
          </rPr>
          <t>Otomatik: GV Tutarı ÷ GV Matrahı.</t>
        </r>
      </text>
    </comment>
    <comment ref="B27" authorId="0" shapeId="0" xr:uid="{00000000-0006-0000-0100-000004000000}">
      <text>
        <r>
          <rPr>
            <sz val="10"/>
            <rFont val="Arial"/>
            <family val="2"/>
          </rPr>
          <t>Beyannamedeki İlave Gümrük Vergisi matrahı (yoksa boş bırakın).</t>
        </r>
      </text>
    </comment>
    <comment ref="B28" authorId="0" shapeId="0" xr:uid="{00000000-0006-0000-0100-000005000000}">
      <text>
        <r>
          <rPr>
            <sz val="10"/>
            <rFont val="Arial"/>
            <family val="2"/>
          </rPr>
          <t>Beyannamedeki İGV tutarı (yoksa boş bırakın).</t>
        </r>
      </text>
    </comment>
    <comment ref="B29" authorId="0" shapeId="0" xr:uid="{00000000-0006-0000-0100-000006000000}">
      <text>
        <r>
          <rPr>
            <sz val="10"/>
            <rFont val="Arial"/>
            <family val="2"/>
          </rPr>
          <t>Otomatik: İGV Tutarı ÷ İGV Matrahı.</t>
        </r>
      </text>
    </comment>
    <comment ref="B30" authorId="0" shapeId="0" xr:uid="{00000000-0006-0000-0100-000007000000}">
      <text>
        <r>
          <rPr>
            <sz val="10"/>
            <rFont val="Arial"/>
            <family val="2"/>
          </rPr>
          <t>Yalnızca ORANSAL (advalorem) ÖTV için. ÖTV matrahı = ÖTV hariç KDV matrahı unsurları (gümrük kıymeti + GV + İGV). Maktu/spesifik ÖTV için BOŞ bırakın.</t>
        </r>
      </text>
    </comment>
    <comment ref="B31" authorId="0" shapeId="0" xr:uid="{00000000-0006-0000-0100-000008000000}">
      <text>
        <r>
          <rPr>
            <sz val="10"/>
            <rFont val="Arial"/>
            <family val="2"/>
          </rPr>
          <t>Yalnızca ORANSAL (advalorem) ÖTV tutarı. Maktu/spesifik ÖTV BURAYA YAZILMAZ; gözetimden etkilenmez.</t>
        </r>
      </text>
    </comment>
    <comment ref="B32" authorId="0" shapeId="0" xr:uid="{00000000-0006-0000-0100-000009000000}">
      <text>
        <r>
          <rPr>
            <sz val="10"/>
            <rFont val="Arial"/>
            <family val="2"/>
          </rPr>
          <t>Otomatik: Advalorem ÖTV Tutarı ÷ ÖTV Matrahı.</t>
        </r>
      </text>
    </comment>
    <comment ref="B34" authorId="0" shapeId="0" xr:uid="{00000000-0006-0000-0100-00000A000000}">
      <text>
        <r>
          <rPr>
            <sz val="10"/>
            <rFont val="Arial"/>
            <family val="2"/>
          </rPr>
          <t>Gerçek kıymet (Mal+Navlun+Sigorta). Gözetim farkı hariç.</t>
        </r>
      </text>
    </comment>
    <comment ref="B35" authorId="0" shapeId="0" xr:uid="{00000000-0006-0000-0100-00000B000000}">
      <text>
        <r>
          <rPr>
            <sz val="10"/>
            <rFont val="Arial"/>
            <family val="2"/>
          </rPr>
          <t>Referans fiyat ile gerçek CIF arasındaki tevsik edilemeyen fark. Gözetim yoksa 0.</t>
        </r>
      </text>
    </comment>
    <comment ref="B36" authorId="0" shapeId="0" xr:uid="{00000000-0006-0000-0100-00000C000000}">
      <text>
        <r>
          <rPr>
            <sz val="10"/>
            <rFont val="Arial"/>
            <family val="2"/>
          </rPr>
          <t>Genellikle %20.</t>
        </r>
      </text>
    </comment>
    <comment ref="B37" authorId="0" shapeId="0" xr:uid="{00000000-0006-0000-0100-00000D000000}">
      <text>
        <r>
          <rPr>
            <sz val="10"/>
            <rFont val="Arial"/>
            <family val="2"/>
          </rPr>
          <t>Dampinge karşı vergi + haksız rekabet kapsamı telafi edici vergi (Kod 20/21/33). DİKKAT: 'Telafi Edici Vergi' BİLGE'de DİR (Kod 61) ile aynı adı taşıyabilir; yalnızca HAKSIZ REKABET kapsamındaki telafi edici vergiyi buraya girin. DİR telafi edici vergisi (Kod 61) bu kapsamda DEĞİLDİR, buraya GİRİLMEZ.</t>
        </r>
      </text>
    </comment>
    <comment ref="B38" authorId="0" shapeId="0" xr:uid="{00000000-0006-0000-0100-00000E000000}">
      <text>
        <r>
          <rPr>
            <sz val="10"/>
            <rFont val="Arial"/>
            <family val="2"/>
          </rPr>
          <t>Korunma önlemi ek mali yükümlülüğü. Resmi BİLGE'de birden çok EMY kodu vardır: 'Ek mali yükümlülük adet', 'Ek mali yükümlülük', 'Ek mali yükümlülük ÖTV', 'Ek mali yükümlülük KDV'. Bu satıra, korunma önlemi kapsamındaki TÜM ek mali yükümlülük tutarlarının TOPLAMINI giriniz. Hepsinin KDV'si indirilemez.</t>
        </r>
      </text>
    </comment>
    <comment ref="B39" authorId="0" shapeId="0" xr:uid="{00000000-0006-0000-0100-00000F000000}">
      <text>
        <r>
          <rPr>
            <sz val="10"/>
            <rFont val="Arial"/>
            <family val="2"/>
          </rPr>
          <t>Maktu (litre/kg/adet bazlı) ÖTV. Gözetimden ETKİLENMEZ; indirilebilir kabul edilir. Sadece bilgi amaçlı; hesaplamaya dahil edilmez.</t>
        </r>
      </text>
    </comment>
    <comment ref="B40" authorId="0" shapeId="0" xr:uid="{00000000-0006-0000-0100-000010000000}">
      <text>
        <r>
          <rPr>
            <sz val="10"/>
            <rFont val="Arial"/>
            <family val="2"/>
          </rPr>
          <t>Gümrükte ödenen toplam KDV. İndirilebilecek KDV bundan hesaplanır.</t>
        </r>
      </text>
    </comment>
  </commentList>
</comments>
</file>

<file path=xl/sharedStrings.xml><?xml version="1.0" encoding="utf-8"?>
<sst xmlns="http://schemas.openxmlformats.org/spreadsheetml/2006/main" count="825" uniqueCount="582">
  <si>
    <t>YMM Dr. EMRAH AYGÜL — TEMEL MEVZUAT VE DAYANAK</t>
  </si>
  <si>
    <t>İthalatta Gözetim / Korunma / Anti-Damping Nedeniyle İndirilemeyecek KDV</t>
  </si>
  <si>
    <t>1 — YASAL DAYANAK</t>
  </si>
  <si>
    <t>1</t>
  </si>
  <si>
    <t>3065 sayılı Katma Değer Vergisi Kanunu md. 36 — Cumhurbaşkanına indirim hakkını kısmen/tamamen kaldırma yetkisi veren hüküm. Kararın dayanağıdır.</t>
  </si>
  <si>
    <t>2</t>
  </si>
  <si>
    <t>23.11.2023 tarihli ve 7846 sayılı Cumhurbaşkanı Kararı — "İthalatta Gözetim ve Korunma Önlemi Uygulamaları Kapsamında Hesaplanan KDV'nin İndirim Hakkının Kaldırılmasına Dair Karar". 24.11.2023 tarih ve 32379 sayılı Resmî Gazete'de yayımlanmış, aynı gün yürürlüğe girmiştir.</t>
  </si>
  <si>
    <t>3</t>
  </si>
  <si>
    <t>57 Seri No.lu KDV Genel Uygulama Tebliğinde Değişiklik Yapılmasına Dair Tebliğ — 31.01.2026 tarih ve 33154 sayılı Resmî Gazete. KDV Genel Uygulama Tebliği'ne (III/C-2.6.) bölümünü ekleyerek uygulama esaslarını ve resmî örneği belirlemiştir.</t>
  </si>
  <si>
    <t>4</t>
  </si>
  <si>
    <t>46 Sıra No.lu SMMM ve YMM Kanunu Genel Tebliği md. 3/1-a — Özel Amaçlı YMM Raporu için dönem ithalat bedeli eşiğini belirler.</t>
  </si>
  <si>
    <t>2 — KARARIN KAPSAMI</t>
  </si>
  <si>
    <t>İndirim hakkı kaldırılan üç uygulama ve bunların tetiklediği vergiler:</t>
  </si>
  <si>
    <t>a</t>
  </si>
  <si>
    <t>İthalatta GÖZETİM uygulaması: Beyannamede beyan olunan ve tevsik edilemeyen tutarlar (yurt dışı gider) ile bu tutarlar nedeniyle doğan ve KDV matrahına dâhil olan her türlü vergi, resim, harç ve pay.</t>
  </si>
  <si>
    <t>b</t>
  </si>
  <si>
    <t>İthalatta KORUNMA ÖNLEMLERİ: Korunma önlemi olarak uygulanan gümrük vergisi ve/veya ek mali mükellefiyetler (EMY) ile bunlar nedeniyle doğan KDV matrahına dâhil her türlü vergi, resim, harç ve pay.</t>
  </si>
  <si>
    <t>c</t>
  </si>
  <si>
    <t>İthalatta HAKSIZ REKABETİN ÖNLENMESİ: Dampinge karşı vergi ve telafi edici vergiler ile bunlar nedeniyle doğan KDV matrahına dâhil her türlü vergi, resim, harç ve pay.</t>
  </si>
  <si>
    <t>Bu uygulamalar DIŞINDA kalan bedeller (gerçek CIF, gerçek bedele isabet eden vergiler, depolama, KKDF, emsal navlun vb.) ile bunlara ilişkin KDV İNDİRİLEBİLİR.</t>
  </si>
  <si>
    <t>3 — HESAPLAMA YÖNTEMİ</t>
  </si>
  <si>
    <t>İndirilemeyecek KDV = (Gözetim Farkı × (GV oranı + İGV oranı + advalorem ÖTV etkisi) × KDV oranı) + (Gözetim Farkı × KDV oranı) + (Dampinge Karşı/Telafi Edici Vergi × KDV oranı) + (Ek Mali Yükümlülük × KDV oranı)</t>
  </si>
  <si>
    <t>İndirilebilecek KDV = Beyannamedeki Toplam KDV − İndirilemeyecek KDV   (residual yöntem)</t>
  </si>
  <si>
    <t>4 — RESMÎ ÖRNEK (57 No.lu Tebliğ — (A) A.Ş. / (Z) Ürünü)</t>
  </si>
  <si>
    <t>Gümrük Vergisi Matrahı:  10.000.000 TL</t>
  </si>
  <si>
    <t>Gümrük Vergisi (%10):  1.000.000 TL</t>
  </si>
  <si>
    <t>İlave Gümrük Vergisi (%15):  1.500.000 TL</t>
  </si>
  <si>
    <t>KDV Matrahı:  12.500.000 TL</t>
  </si>
  <si>
    <t>KDV (%20):  2.500.000 TL</t>
  </si>
  <si>
    <t>Yurt Dışı Gider (Tevsik Edilemeyen) = 10.000.000 − 4.000.000:  6.000.000 TL</t>
  </si>
  <si>
    <t>Yurt Dışı Gidere İsabet Eden GV (6.000.000 × %10):  600.000 TL</t>
  </si>
  <si>
    <t>Yurt Dışı Gidere İsabet Eden İGV (6.000.000 × %15):  900.000 TL</t>
  </si>
  <si>
    <t>İndirilemeyecek KDV Matrahı (6.000.000 + 600.000 + 900.000):  7.500.000 TL</t>
  </si>
  <si>
    <t>► İNDİRİLEMEYECEK KDV (7.500.000 × %20):  1.500.000 TL</t>
  </si>
  <si>
    <t>CIF Bedeli:  4.000.000 TL</t>
  </si>
  <si>
    <t>İndirilecek KDV Matrahı (4.000.000 + 400.000 + 600.000):  5.000.000 TL</t>
  </si>
  <si>
    <t>► İNDİRİLEBİLECEK KDV (5.000.000 × %20):  1.000.000 TL</t>
  </si>
  <si>
    <t>Bu örnek 57 No.lu Tebliğ'de yer alan resmî örnektir ve şablondaki Beyanname 1 ile birebir aynıdır.</t>
  </si>
  <si>
    <t>5 — BİLDİRİM VE YMM RAPORU YÜKÜMLÜLÜĞÜ</t>
  </si>
  <si>
    <t>•</t>
  </si>
  <si>
    <t>Altışar aylık dönemler itibarıyla ithalat bedeli 46 No.lu Tebliğ eşiğini AŞMAYAN mükellefler: KDV'nin doğru indirilip indirilmediğini, dönemi izleyen ayın sonuna kadar vergi dairesine BİLDİRİR (yazılı bildirim). 46 Sıra No.lu Serbest Muhasebeci Mali Müşavirlik ve Yeminli Mali Müşavirlik Kanunu Genel Tebliği'nin 3. maddesinin 1. fıkrasının (a) bendinde belirlenen tutar 2.600.000 TL'dir.</t>
  </si>
  <si>
    <t>İthalat bedeli eşiği AŞAN mükellefler: Aynı süre içinde ÖZEL AMAÇLI YMM RAPORU ibraz eder.</t>
  </si>
  <si>
    <t>İSTİSNA: Mükellefin ithalatın yapıldığı yıl için süresinde düzenlenmiş TAM TASDİK SÖZLEŞMESİ varsa ve tam tasdik raporunda 7846 sayılı Karar kapsamındaki ithalata ilişkin KDV indirimine yönelik açıklama bulunuyorsa, AYRICA Özel Amaçlı YMM Raporu ibrazına GEREK YOKTUR.</t>
  </si>
  <si>
    <t>6 — MUHASEBELEŞTİRME</t>
  </si>
  <si>
    <t>İndirilemeyecek KDV bir MALİYET/GİDER unsurudur. İthal eşya emtia ise maliyetine eklenir (159 → 153) veya ithal eşya sabit kıymet ise doğrudan gider de yazılabilir. 191 İndirilecek KDV'ye ALINMAZ ve KKEG değildir.</t>
  </si>
  <si>
    <t>24.11.2023 ÖNCESİ tescil edilen beyannamelerde bu kısıtlama UYGULANMAZ; ilgili KDV'nin tamamı indirilebilir.</t>
  </si>
  <si>
    <t>Bu sayfa genel bilgilendirme amaçlı bir özet olup mevzuatın tam metni yerine geçmez. Mevzuat değişebilir; güncel Resmî Gazete metinleri esas alınmalıdır. Bu çalışma taslaktır, profesyonel danışmanlık yerine geçmez.</t>
  </si>
  <si>
    <t>YMM Dr. EMRAH AYGÜL</t>
  </si>
  <si>
    <t>Taslak Hesaplama Tablosu — İthalatta Gözetim / Korunma / Anti-Damping Nedeniyle İndirilemeyecek KDV</t>
  </si>
  <si>
    <t>TASLAK belgedir. Sayfa sonundaki sorumluluk kısıtlaması metni bu tablonun ayrılmaz parçasıdır.</t>
  </si>
  <si>
    <t>İTHALATTA GÖZETİM / KORUNMA / ANTİ-DAMPİNG — İNDİRİLEMEYECEK KDV HESAPLAMA ŞABLONU (ÇOKLU BEYANNAME)</t>
  </si>
  <si>
    <t>7846 Sayılı Cumhurbaşkanı Kararı • 57 Seri No.lu KDV Genel Uygulama Tebliği — Yeniden Kullanılabilir Şablon</t>
  </si>
  <si>
    <t>ⓘ Her beyanname bir SÜTUNDUR (D, E, F …). MAVİ hücreleri doldurun; oranlar ve KDV otomatik hesaplanır. Ayrıntılı kullanım için sayfa altındaki NASIL KULLANILIR bölümüne, mevzuat için 'Temel Mevzuat' sayfasına bakınız.</t>
  </si>
  <si>
    <t>BEYANNAME BİLGİLERİ</t>
  </si>
  <si>
    <t>Vergi Kodu</t>
  </si>
  <si>
    <t>Beyanname 1</t>
  </si>
  <si>
    <t>Beyanname 2</t>
  </si>
  <si>
    <t>Beyanname 3</t>
  </si>
  <si>
    <t>Beyanname 4</t>
  </si>
  <si>
    <t>Beyanname 5</t>
  </si>
  <si>
    <t>Beyanname 6</t>
  </si>
  <si>
    <t>Beyanname 7</t>
  </si>
  <si>
    <t>Beyanname 8</t>
  </si>
  <si>
    <t>Beyanname 9</t>
  </si>
  <si>
    <t>Beyanname 10</t>
  </si>
  <si>
    <t>Beyanname 11</t>
  </si>
  <si>
    <t>Beyanname 12</t>
  </si>
  <si>
    <t>Beyanname 13</t>
  </si>
  <si>
    <t>Beyanname 14</t>
  </si>
  <si>
    <t>Beyanname 15</t>
  </si>
  <si>
    <t>Beyanname 16</t>
  </si>
  <si>
    <t>Beyanname 17</t>
  </si>
  <si>
    <t>Beyanname 18</t>
  </si>
  <si>
    <t>Beyanname 19</t>
  </si>
  <si>
    <t>Beyanname 20</t>
  </si>
  <si>
    <t>Beyanname 21</t>
  </si>
  <si>
    <t>Beyanname 22</t>
  </si>
  <si>
    <t>Beyanname 23</t>
  </si>
  <si>
    <t>Beyanname 24</t>
  </si>
  <si>
    <t>Beyanname 25</t>
  </si>
  <si>
    <t>Beyanname 26</t>
  </si>
  <si>
    <t>Beyanname 27</t>
  </si>
  <si>
    <t>Beyanname 28</t>
  </si>
  <si>
    <t>Beyanname 29</t>
  </si>
  <si>
    <t>Beyanname 30</t>
  </si>
  <si>
    <t>Beyanname Tarihi</t>
  </si>
  <si>
    <t>—</t>
  </si>
  <si>
    <t>Beyanname No</t>
  </si>
  <si>
    <t>A A.Ş. - Z ÜRÜNÜ</t>
  </si>
  <si>
    <t>ANT-001</t>
  </si>
  <si>
    <t>PLS-002</t>
  </si>
  <si>
    <t>MNT-25341200IM00021130</t>
  </si>
  <si>
    <t>Gümrük Vergileri Ödeme Makbuz Tarihi</t>
  </si>
  <si>
    <t>Ödeme Makbuz No</t>
  </si>
  <si>
    <t>GTİP</t>
  </si>
  <si>
    <t>8517.71.00.00</t>
  </si>
  <si>
    <t>3926.90.97.90</t>
  </si>
  <si>
    <t>8302.10.00.19</t>
  </si>
  <si>
    <t>Eşya Ticari Tanımı</t>
  </si>
  <si>
    <t>(Z) Ürünü - Gözetim Örneği</t>
  </si>
  <si>
    <t>Anten</t>
  </si>
  <si>
    <t>Plastik Parça</t>
  </si>
  <si>
    <t>Menteşe</t>
  </si>
  <si>
    <t>Uygulama Türü</t>
  </si>
  <si>
    <t>Gözetim</t>
  </si>
  <si>
    <t>Korunma Önlemi</t>
  </si>
  <si>
    <t>Gözetim+Damping</t>
  </si>
  <si>
    <t>ORAN TÜRETME (Matrah ve Tutar girin → oran otomatik)</t>
  </si>
  <si>
    <t>GV Matrahı (Gerçek CIF + Gözetim Farkı)</t>
  </si>
  <si>
    <t>Kod 10</t>
  </si>
  <si>
    <t>GV Tutarı</t>
  </si>
  <si>
    <t>GV Oranı (otomatik)</t>
  </si>
  <si>
    <t>İGV Matrahı</t>
  </si>
  <si>
    <t>Kod 59</t>
  </si>
  <si>
    <t>İGV Tutarı</t>
  </si>
  <si>
    <t>İGV Oranı (otomatik)</t>
  </si>
  <si>
    <t>Advalorem ÖTV Matrahı</t>
  </si>
  <si>
    <t>Kod 50/51/52/93</t>
  </si>
  <si>
    <t>Advalorem ÖTV Tutarı</t>
  </si>
  <si>
    <t>Advalorem ÖTV Oranı (otomatik)</t>
  </si>
  <si>
    <t>BEDEL VE DİĞER GİRDİLER</t>
  </si>
  <si>
    <t>Gerçek CIF Bedeli</t>
  </si>
  <si>
    <t>Gözetim / Korunma Farkı</t>
  </si>
  <si>
    <t>Yurt Dışı Gider</t>
  </si>
  <si>
    <t>KDV Oranı</t>
  </si>
  <si>
    <t>Kod 40</t>
  </si>
  <si>
    <t>Dampinge Karşı / Telafi Edici Vergi</t>
  </si>
  <si>
    <t>Kod 20/21</t>
  </si>
  <si>
    <t>Ek Mali Yükümlülük (Korunma Önlemi)</t>
  </si>
  <si>
    <t>Kod 34/39</t>
  </si>
  <si>
    <t>Maktu/Spesifik ÖTV (bilgi — formüle girmez)</t>
  </si>
  <si>
    <t>Beyannamedeki Toplam KDV (zorunlu)</t>
  </si>
  <si>
    <t>İNDİRİLEMEYECEK KDV HESABI (Tebliğ Formülü)</t>
  </si>
  <si>
    <t>Gözetimin GV Etkisi (Gözetim × GV oranı × KDV)</t>
  </si>
  <si>
    <t>Dolaylı</t>
  </si>
  <si>
    <t>Gözetimin İGV Etkisi (Gözetim × İGV oranı × KDV)</t>
  </si>
  <si>
    <t>Gözetimin Advalorem ÖTV Etkisi (kademeli)</t>
  </si>
  <si>
    <t>Dolaylı — ÖTV</t>
  </si>
  <si>
    <t>Gözetimin Doğrudan Etkisi (Gözetim × KDV)</t>
  </si>
  <si>
    <t>Doğrudan</t>
  </si>
  <si>
    <t>Damping/Telafi Edici Etkisi (Tutar × KDV)</t>
  </si>
  <si>
    <t>Ek Mali Yükümlülük Etkisi (Tutar × KDV)</t>
  </si>
  <si>
    <t>⛔ İNDİRİLEMEYECEK KDV (TOPLAM)</t>
  </si>
  <si>
    <t>153/770</t>
  </si>
  <si>
    <t>İNDİRİLEBİLECEK KDV VE ÖZET</t>
  </si>
  <si>
    <t>Beyannamedeki Toplam KDV</t>
  </si>
  <si>
    <t>(−) İndirilemeyecek KDV</t>
  </si>
  <si>
    <t>✅ İNDİRİLEBİLECEK KDV → Beyanname SATIR 110</t>
  </si>
  <si>
    <t>Satır 110</t>
  </si>
  <si>
    <t>KONTROL: İndirilebilecek KDV negatif mi?</t>
  </si>
  <si>
    <t>NOTLAR</t>
  </si>
  <si>
    <t>• Her beyanname bir sütundur. GV/İGV oranları, ilgili Matrah ve Tutar girilince otomatik hesaplanır (Tutar ÷ Matrah).</t>
  </si>
  <si>
    <t>• Gözetim farkı GV matrahına dahildir → çift etki: doğrudan (Gözetim × KDV) + dolaylı (Gözetim × GV/İGV oranı × KDV).</t>
  </si>
  <si>
    <t>• Korunma önlemleri (EMY) ve haksız rekabet vergileri (damping/telafi edici) gümrük kıymetine DAHİL DEĞİLDİR; sadece doğrudan etki yapar (Tutar × KDV).</t>
  </si>
  <si>
    <t>• İndirilebilir kalemler (KKDF, Toplu Konut Fonu, maktu/spesifik ÖTV, depolama, yurt içi gider): Beyanname Toplam KDV (U) üzerinden residual yöntemle (Toplam − İndirilemeyecek) otomatik indirilebilir tarafta kalır; bunlar için ayrı girdi gerekmez. ANCAK advalorem (oransal) ÖTV gözetim farkından etkilenir ve KDV indirimini kısıtlar; bu yüzden advalorem ÖTV için ayrı Matrah/Tutar satırı doldurulmalıdır.</t>
  </si>
  <si>
    <t>• Satır 110'a yalnızca indirilebilecek KDV yazılır; indirilemeyecek KDV 191'e ALINMAZ, 153/770/760'a maliyet-gider yazılır (KKEG değildir).</t>
  </si>
  <si>
    <t>• 24.11.2023 öncesi vergiyi doğuran olaylarda bu kısıtlama UYGULANMAZ; korunma/gözetim KDV'sinin tamamı indirilebilir.</t>
  </si>
  <si>
    <t>• Yeni beyanname için bir beyanname sütununu seçip kopyalayın (Ctrl+C), boş bir sütuna yapıştırın (Ctrl+V); mavi hücreleri değiştirin. Veriler YMM Rapor Listesi'ne otomatik aktarılır.</t>
  </si>
  <si>
    <t>Bu şablon genel bilgilendirme amaçlıdır, profesyonel danışmanlık yerine geçmez. Mavi=girdi, yeşil=türetilen oran, gri=formül.</t>
  </si>
  <si>
    <t>SORUMLULUK KISITLAMASI (DISCLAIMER)</t>
  </si>
  <si>
    <t>1.  Bu hesaplama tablosu, YMM Dr. Emrah Aygül tarafından yalnızca genel bilgilendirme ve ön değerlendirme amacıyla TASLAK olarak hazırlanmıştır. Resmî bir görüş, beyan, tasdik veya yeminli mali müşavirlik raporu niteliği taşımaz.</t>
  </si>
  <si>
    <t>2.  Tabloda yer alan tüm hesaplamalar, kullanıcı tarafından girilen verilere dayanır. Girilen verilerin doğruluğu, eksiksizliği ve güncelliği kullanıcının sorumluluğundadır. Yanlış, eksik veya güncel olmayan veri girişinden kaynaklanan sonuçlardan YMM Dr. Emrah Aygül sorumlu tutulamaz.</t>
  </si>
  <si>
    <t>3.  Bu tablo, 7846 sayılı Cumhurbaşkanı Kararı ve 57 Seri No.lu KDV Genel Uygulama Tebliği'nin hazırlık tarihindeki mevzuat hükümleri esas alınarak düzenlenmiştir. Mevzuatta sonradan yapılacak değişiklikler, idari görüşler, yargı kararları veya özelgeler sonucu içerik güncelliğini yitirebilir.</t>
  </si>
  <si>
    <t>4.  İlave gümrük vergisi, ek mali yükümlülük ve benzeri kalemlerin matrah ve oranları beyanname bazında farklılık gösterebilir. Türetilen oranlar, girilen tutar ve matrah esas alınarak hesaplanır; gümrük beyannamesindeki resmî kalem dökümü ile teyit edilmelidir.</t>
  </si>
  <si>
    <t>5.  Somut işlemlere ilişkin nihai değerlendirme, ilgili gümrük beyannamesi, fatura, tevsik edici belgeler ve muhasebe kayıtları incelenerek yetkili bir yeminli mali müşavir tarafından yapılmalıdır. Bu tablo kullanılarak alınan kararların sonuçlarından doğabilecek her türlü vergisel, mali ve hukuki sorumluluk kullanıcıya aittir.</t>
  </si>
  <si>
    <t>6.  Bu tablonun tamamı veya bir kısmı, YMM Dr. Emrah Aygül'nin yazılı izni olmaksızın çoğaltılamaz, dağıtılamaz veya üçüncü kişilerle paylaşılamaz.</t>
  </si>
  <si>
    <t>YMM Dr. Emrah Aygül   •   Bu belge bilgilendirme amaçlı TASLAK çalışmadır.</t>
  </si>
  <si>
    <t>NASIL KULLANILIR</t>
  </si>
  <si>
    <t>1. Her gümrük giriş beyannamesi için bir SÜTUN kullanılır (Beyanname 1 = D, Beyanname 2 = E, …). Üstteki MAVİ hücrelere beyanname bilgilerini girin.</t>
  </si>
  <si>
    <t>2. ORAN TÜRETME: GV ve İGV oranları otomatik hesaplanır — ilgili Matrah ve Tutar hücrelerini girin, oran (yeşil 'otomatik' satır) kendiliğinden gelir. Elle oran yazmaya gerek yoktur.</t>
  </si>
  <si>
    <t>3. BEDEL VE GİRDİLER: Gerçek CIF, Gözetim/Korunma Farkı (yurt dışı gider), KDV oranı, varsa Damping ve EMY tutarları ile Beyannamedeki Toplam KDV (zorunlu) girilir.</t>
  </si>
  <si>
    <t>4. ADVALOREM ÖTV: Yalnızca oransal ÖTV'li ürünlerde ÖTV Matrahı ve Tutarı girilir (gözetim farkı bu ÖTV'yi etkiler). Maktu/spesifik ÖTV ayrı bilgi satırına yazılır, hesaba katılmaz.</t>
  </si>
  <si>
    <t>5. SONUÇ: İndirilemeyecek KDV (kırmızı) ve İndirilebilecek KDV (yeşil) otomatik hesaplanır. İndirilebilecek = Beyanname Toplam KDV − İndirilemeyecek.</t>
  </si>
  <si>
    <t>6. Girilen tüm beyannameler 'YMM Rapor Listesi' sayfasına OTOMATİK aktarılır; orada düzenleme yapılmaz, yalnızca mükellef/dönem bilgileri girilir.</t>
  </si>
  <si>
    <t>7. Yeni beyanname için dolu bir beyanname sütununu seçip kopyalayın (Ctrl+C) ve boş bir sütuna yapıştırın (Ctrl+V); ardından mavi hücreleri kendi verinizle değiştirin.</t>
  </si>
  <si>
    <t>Renk kodu: MAVİ = veri girişi, YEŞİL = otomatik türetilen oran, GRİ = formül (değiştirmeyin), KIRMIZI = indirilemeyecek, YEŞİL dolgu = indirilebilecek.</t>
  </si>
  <si>
    <t>YMM Dr. Emrah Aygül — YMM TASDİK RAPORU EKİ: GÜMRÜK BEYANNAMELERİ İNDİRİLEMEYECEK KDV İCMALİ</t>
  </si>
  <si>
    <t>Bu sayfa 'Hesaplama Şablonu' sayfasından OTOMATİK doldurulur. Veriler orada (sütunlarda) girilir; burada düzenleme yapılmaz. Mükellef bilgilerini ve dönemi aşağıya giriniz.</t>
  </si>
  <si>
    <t>Mükellef:</t>
  </si>
  <si>
    <t>VKN:</t>
  </si>
  <si>
    <t>Vergi Dairesi:</t>
  </si>
  <si>
    <t>Rapor Tarihi:</t>
  </si>
  <si>
    <t>Yıl:</t>
  </si>
  <si>
    <t>Dönem:</t>
  </si>
  <si>
    <t>1. Dönem (Ocak–Haziran)</t>
  </si>
  <si>
    <t>Son Bildirim/Rapor Tarihi:</t>
  </si>
  <si>
    <t>BEDEL / MATRAH</t>
  </si>
  <si>
    <t>TİCARET POLİTİKASI ÖNLEMİ VERGİLERİ</t>
  </si>
  <si>
    <t>GÖZETİM</t>
  </si>
  <si>
    <t>KDV AYRIŞTIRMASI</t>
  </si>
  <si>
    <t>Sıra No</t>
  </si>
  <si>
    <t>Ödeme Makbuz Tarihi</t>
  </si>
  <si>
    <t>Makbuz No</t>
  </si>
  <si>
    <t>Gerçek CIF (TL)</t>
  </si>
  <si>
    <t>Gözetim/Korunma Farkı (TL)
[Yurt Dışı Gider]</t>
  </si>
  <si>
    <t>GV Matrahı (TL)
[Kod 10]</t>
  </si>
  <si>
    <t>KDV Oranı
[Kod 40]</t>
  </si>
  <si>
    <t>Haksız Rekabetin Önlenmesi Vergiler Toplamı (TL)
[Kod 20/21 → KDV'si Kod 33]</t>
  </si>
  <si>
    <t>Korunma Önlemi Vergiler Toplamı (TL)
[Kod 34/39 → KDV'si Kod 38]</t>
  </si>
  <si>
    <t>Gözetim Uygulamasından Gelen Tutar (ÖTV+GV+İGV dahil) (TL)</t>
  </si>
  <si>
    <t>Beyanname Top. KDV (TL)
[Kod 40]</t>
  </si>
  <si>
    <t>İndirilebilecek KDV (TL)
[Satır 110]</t>
  </si>
  <si>
    <t>İndirilemeyecek KDV (TL)
[153/770]</t>
  </si>
  <si>
    <t>TOPLAM</t>
  </si>
  <si>
    <t>Dönem Toplam İthalat Bedeli (Gerçek CIF + Gözetim Farkı)</t>
  </si>
  <si>
    <t>2.600.000 TL eşiği →</t>
  </si>
  <si>
    <t>Toplam Beyanname Sayısı</t>
  </si>
  <si>
    <t>ⓘ İthalat bedeli eşiği aşılsa dahi, ithalatın yapıldığı yıl için süresinde düzenlenmiş TAM TASDİK SÖZLEŞMESİ bulunan ve tam tasdik raporunda bu Karar kapsamındaki ithalata ilişkin KDV indirimine yönelik açıklama yer alan mükelleflerde AYRICA Özel Amaçlı YMM Raporu ibrazına gerek yoktur (57 No.lu Tebliğ).</t>
  </si>
  <si>
    <t>• Bu icmal 'Hesaplama Şablonu' sayfasından otomatik doldurulur; veri girişi orada (her beyanname bir sütun) yapılır. Buradaki gri/renkli hücreler formüldür, düzenlenmez.</t>
  </si>
  <si>
    <t>• Haksız Rekabetin Önlenmesi Vergiler Toplamı (Kod 20/21/33): Dampinge karşı + telafi edici vergiler. Korunma Önlemi Vergiler Toplamı (Kod 34/38/39): Ek mali yükümlülükler.</t>
  </si>
  <si>
    <t>• Gözetim Uygulamasından Gelen Tutar: Gözetim farkı ile bu farkın GV, İGV ve advalorem ÖTV'ye yansıyan matrah artışının toplamıdır (indirilemeyecek KDV matrahının gözetim kaynaklı kısmı).</t>
  </si>
  <si>
    <t>• S İndirilemeyecek KDV ve R İndirilebilecek KDV, kaynak sayfadaki tebliğ formülüyle hesaplanır. GV Matrahı = Gerçek CIF + Gözetim/Korunma Farkı.</t>
  </si>
  <si>
    <t>• Mükellef bilgileri, dönem ve rapor tarihi yukarıdaki mavi alanlara girilir. Dönem seçimine göre son bildirim/rapor tarihi otomatik gelir.</t>
  </si>
  <si>
    <t>SORUMLULUK KISITLAMASI</t>
  </si>
  <si>
    <t>Bu icmal YMM Dr. Emrah Aygül tarafından genel bilgilendirme ve ön değerlendirme amacıyla TASLAK olarak hazırlanmıştır; resmî görüş, beyan veya tasdik niteliği taşımaz.</t>
  </si>
  <si>
    <t>Hesaplamalar kullanıcının girdiği verilere dayanır; verilerin doğruluğu kullanıcının sorumluluğundadır. Her beyannamenin resmî kalem dökümü ile teyidi ve nihai değerlendirme yetkili YMM tarafından yapılmalıdır.</t>
  </si>
  <si>
    <t>BİLGE SİSTEMİ GÜMRÜK VERGİ KODLARI — KDV İNDİRİM DURUMU</t>
  </si>
  <si>
    <t>YMM Dr. Emrah Aygül • 7846 Sayılı Cumhurbaşkanı Kararı (24.11.2023) • 57 Seri No.lu KDV Tebliği</t>
  </si>
  <si>
    <t>⛔ İNDİRİLEMEYECEK KDV'Yİ DOĞURAN VERGİ KODLARI (Koşulsuz)</t>
  </si>
  <si>
    <t>Vergi Adı</t>
  </si>
  <si>
    <t>Mevzuat Kategorisi</t>
  </si>
  <si>
    <t>Açıklama</t>
  </si>
  <si>
    <t>KDV İndirimi</t>
  </si>
  <si>
    <t>20</t>
  </si>
  <si>
    <t>Dampinge Karşı Vergi</t>
  </si>
  <si>
    <t>Haksız Rekabetin Önlenmesi</t>
  </si>
  <si>
    <t>Dampinge karşı verginin KENDİSİ KDV matrahına girer ve bu vergiye isabet eden KDV — ister ADVALOREM (oransal) ister SPESİFİK/MAKTU (kg, birim başına sabit) usulde alınsın — indirilemez. Ölçü birimi yalnızca gözetimin EK etkisini belirler: advalorem dampingde gözetim farkı vergiyi artırır (ek etki de indirilemez); maktu dampingde gözetim farkı vergiyi değiştirmez, ancak verginin kendisinin KDV'si yine indirilemez.</t>
  </si>
  <si>
    <t>⛔ YASAK</t>
  </si>
  <si>
    <t>21</t>
  </si>
  <si>
    <t>Sübvansiyona Karşı (Telafi Edici) Vergi</t>
  </si>
  <si>
    <t>İhracatçı ülke desteğini dengelemek için alınan vergidir. KDV matrahına girer ve bu vergiye isabet eden KDV indirilemez (maktu/advalorem ayrımı gözetilmeksizin). Dahilde İşleme Rejimi'ndeki TEV'den farklıdır (aşağıya bakınız).</t>
  </si>
  <si>
    <t>33</t>
  </si>
  <si>
    <t>Antidamping KDV</t>
  </si>
  <si>
    <t>Dampinge karşı verginin (Kod 20) KDV matrahına eklenmesiyle doğan KDV'nin KENDİSİDİR; yani Kod 20 tutarına isabet eden KDV. Şablonda ayrı GİRİLMEZ: 'Dampinge Karşı Vergi' satırına Kod 20 tutarını girersiniz, formül bunu KDV oranıyla çarparak indirilemeyecek 'antidamping KDV' (Kod 33) tutarını otomatik hesaplar. Bu tutar beyannamedeki toplam KDV'nin (Kod 40) içinde yer alır ve doğrudan indirilemeyecek KDV'dir.</t>
  </si>
  <si>
    <t>34</t>
  </si>
  <si>
    <t>Ek Mali Yükümlülük (Adet)</t>
  </si>
  <si>
    <t>Korunma önlemi soruşturması sonucu birim/adet bazında uygulanan ek yükümlülüktür. KDV matrahına girer; bu tutara isabet eden KDV indirilemez. Korunma önlemi kapsamı dışındaki EMY'ler bu kapsamda değildir.</t>
  </si>
  <si>
    <t>38</t>
  </si>
  <si>
    <t>Ek Mali Yükümlülük KDV</t>
  </si>
  <si>
    <t>Korunma önlemi ek mali yükümlülüğünün (Kod 34/39) KDV matrahına eklenmesiyle doğan KDV'nin KENDİSİDİR. Şablonda ayrı girilmez; 'Ek Mali Yükümlülük' satırına EMY tutarını (Kod 34/39) girersiniz, formül KDV oranıyla çarparak indirilemeyecek bu KDV'yi (Kod 38) otomatik hesaplar.</t>
  </si>
  <si>
    <t>39</t>
  </si>
  <si>
    <t>Ek Mali Yükümlülük (Ad valorem)</t>
  </si>
  <si>
    <t>Korunma önlemi kapsamında kıymet üzerinden yüzde olarak uygulanan ek yükümlülüktür. KDV matrahına girer ve gözetim farkından da etkilenir; bu tutara ve gözetim kaynaklı artışına isabet eden KDV indirilemez.</t>
  </si>
  <si>
    <t>Gözetim Farkı (Yurt Dışı Gider)</t>
  </si>
  <si>
    <t>İthalatta Gözetim Uygulaması</t>
  </si>
  <si>
    <t>Gözetim tebliğindeki birim kıymet ile gerçek bedel arasındaki, beyannamenin yurt dışı gider hanesinde beyan edilen farktır. Bu fark ile farkın GV, İGV ve advalorem ÖTV gibi kalemlere yansıyan dolaylı etkisine isabet eden KDV indirilemez. Gözetim Belgesi alınırsa veya eşya kıymeti gözetim kıymetinin üzerindeyse fark doğmaz.</t>
  </si>
  <si>
    <t>⚖️ ÖLÇÜ BİRİMİNE GÖRE DEĞİŞEN KOD (Advalorem → kısıtlı, Maktu/Spesifik → indirilebilir)</t>
  </si>
  <si>
    <t>50/51/52/93</t>
  </si>
  <si>
    <t>Özel Tüketim Vergisi (ÖTV)</t>
  </si>
  <si>
    <t>İthalatta Gözetim Etkisi</t>
  </si>
  <si>
    <t>ÖTV kendi başına yasak kalem DEĞİLDİR. ÖLÇÜ BİRİMİNE ve LİSTEYE göre değişir: Liste-I (akaryakıt vb. — SPESİFİK/MAKTU) gözetimden etkilenmez → KDV'si indirilebilir. Liste-II (taşıtlar), Liste-III/A ve Liste-IV (ADVALOREM) gözetim farkından etkilenir → gözetim kaynaklı ÖTV artışının KDV'si indirilemez. Liste-III/B (tütün/alkol) asgari maktu + advalorem karması olabilir; beyannamedeki hesaplama esas alınır.</t>
  </si>
  <si>
    <t>⚠️ ADVALOREM → gözetim kısmı YASAK
MAKTU → İNDİRİLEBİLİR</t>
  </si>
  <si>
    <t>✅ İNDİRİMİ KABUL EDİLEN (KISITLAMAYA TABİ OLMAYAN) KODLAR</t>
  </si>
  <si>
    <t>10</t>
  </si>
  <si>
    <t>Gümrük Vergisi (GV)</t>
  </si>
  <si>
    <t>Olağan Gümrük Vergisi</t>
  </si>
  <si>
    <t>Gerçek bedele isabet eden GV'nin KDV'si indirilebilir; ancak gözetim farkına isabet eden GV'nin KDV'si indirilemez (kısmi).</t>
  </si>
  <si>
    <t>⚠️ KISMİ</t>
  </si>
  <si>
    <t>59</t>
  </si>
  <si>
    <t>İlave Gümrük Vergisi (İGV)</t>
  </si>
  <si>
    <t>Olağan İlave Gümrük Vergisi</t>
  </si>
  <si>
    <t>Gümrük vergisi usul ve hükümlerine tabidir; tek başına KDV'si indirilebilir. Gözetim farkına isabet eden İGV'nin KDV'si indirilemez (kısmi).</t>
  </si>
  <si>
    <t>40</t>
  </si>
  <si>
    <t>Katma Değer Vergisi (KDV)</t>
  </si>
  <si>
    <t>İthalat KDV'si</t>
  </si>
  <si>
    <t>Gümrükte ödenen toplam KDV'nin yalnızca indirilebilir kısmı 1 No.lu Beyanname Satır 110'a yazılır; gözetim/korunma/damping kaynaklı kısım hariç tutulur.</t>
  </si>
  <si>
    <t>✅ KISMEN*</t>
  </si>
  <si>
    <t>61</t>
  </si>
  <si>
    <t>Telafi Edici Vergi (DİR)</t>
  </si>
  <si>
    <t>Dahilde İşleme Rejimi</t>
  </si>
  <si>
    <t>ÖNEMLİ — NİTELİĞE GÖRE DEĞİŞİR: 'Telafi edici vergi' adı iki farklı vergiyi kapsayabilir ve beyannamede hangisinin uygulandığı mutlaka kontrol edilmelidir. (1) DAHİLDE İŞLEME REJİMİ (DİR) TEV'i — 4458 sayılı Gümrük Kanunu md.194 kapsamında, işlenmiş ürünün A.TR ile AB'ye İHRACATINDA ödenir; ithalat KDV indirimiyle ilgisi yoktur ve 7846 kapsamı DIŞINDADIR → KDV'si İNDİRİLEBİLİR. (2) HAKSIZ REKABETİN ÖNLENMESİ kapsamında (3577 sayılı Kanun) uygulanan telafi edici vergi ise → 7846 kapsamındadır, tıpkı Kod 21 gibi → KDV'si İNDİRİLEMEZ. Kod 61 fiilen haksız rekabet kapsamında bir telafi edici vergiyi temsil ediyorsa YASAK olarak değerlendirilmelidir.</t>
  </si>
  <si>
    <t>⚠️ NİTELİĞE GÖRE
DİR → İNDİRİLİR
Haksız Rekabet → YASAK</t>
  </si>
  <si>
    <t>70</t>
  </si>
  <si>
    <t>Toplu Konut Fonu</t>
  </si>
  <si>
    <t>Fon</t>
  </si>
  <si>
    <t>KDV matrahına dahil Toplu Konut Fonu tutarına isabet eden KDV indirilebilir; gözetim/korunma/damping kapsamında değildir. (KKDF'den farklı, ayrı bir fondur.)</t>
  </si>
  <si>
    <t>✅ İNDİRİLEBİLİR</t>
  </si>
  <si>
    <t>Kaynak Kullanımını Destekleme Fonu (KKDF)</t>
  </si>
  <si>
    <t>Matrahı kullanılan vadeli ithalat tutarıdır; gözetim farkı bu matraha girmediğinden KKDF'ye isabet eden KDV indirilebilir.</t>
  </si>
  <si>
    <t>Çevre Katkı Payı</t>
  </si>
  <si>
    <t>Çevre Mevzuatı</t>
  </si>
  <si>
    <t>Yakıt/atık/hurda ithalinde CIF bedelin belirli yüzdesi olarak alınır. Gözetim farkı CIF içinde yer almadığından bu paya isabet eden KDV indirilebilir.</t>
  </si>
  <si>
    <t>TRT Bandrol Ücreti</t>
  </si>
  <si>
    <t>TRT Mevzuatı</t>
  </si>
  <si>
    <t>ÖTV hariç KDV matrahı üzerinden alınır. Bu matrah gözetim farkını içerdiğinden, gözetim farkına isabet eden bandrol ücretinin KDV'si indirilemez; geri kalanı indirilebilir.</t>
  </si>
  <si>
    <t>Emsal Navlun / Sigorta</t>
  </si>
  <si>
    <t>Gümrük Kıymeti</t>
  </si>
  <si>
    <t>Belge ibraz edilemediğinde FOB'un %10 navlun / %3 sigorta olarak eklenen emsal tutarlardır; gözetim/korunma/damping kapsamında olmadığından KDV'si indirilebilir.</t>
  </si>
  <si>
    <t>Depolama / Tahmil-Tahliye / Liman</t>
  </si>
  <si>
    <t>Diğer Giderler</t>
  </si>
  <si>
    <t>Tescil anında kesinleşmemiş, tahmini beyan edilen giderlerdir; Karar kapsamında değildir ve KDV'si indirilebilir.</t>
  </si>
  <si>
    <t>* Kod 40: Gümrükteki toplam KDV hem indirilebilir hem indirilemeyecek kısmı içerir. 1 No.lu KDV Beyannamesi Satır 110'a yalnızca indirilebilir kısım yazılır; indirilemeyecek kısım 153/770'a maliyet-gider olarak kaydedilir.</t>
  </si>
  <si>
    <t>DAMPİNG vs ÖTV — ÖNEMLİ AYRIM: Dampinge karşı vergi (Kod 20) ve telafi edici vergi (Kod 21) KARARIN KAPSAMINDAKİ yasak kalemlerdir; maktu da olsalar KDV'leri indirilemez. ÖTV ise kapsam dışı/indirilebilir bir vergidir; sadece ADVALOREM olduğunda gözetim farkının yarattığı EK ÖTV'nin KDV'si kısıtlanır. Bu nedenle maktu ÖTV indirilebilir, ancak maktu damping indirilemez.</t>
  </si>
  <si>
    <t>ADVALOREM / MAKTU: Gözetim farkının DOLAYLI etkisi yalnızca advalorem (orana bağlı) vergilerde doğar; maktu (birim başına sabit) vergilerde gözetim farkı ek etki yaratmaz. Bu ayrım, yasak kalem olmayan vergilerde (ÖTV gibi) indirim sonucunu değiştirir; yasak kalemlerde (damping, telafi edici, EMY) ise verginin kendisi zaten indirilemez.</t>
  </si>
  <si>
    <t>NOT: BİLGE kod numaraları zaman içinde güncellenebilir; resmî YMM raporu öncesinde güncel gümrük kod listesinden ve beyanname kalem dökümünden teyit edilmelidir. Bu çalışma taslaktır, profesyonel danışmanlık yerine geçmez.</t>
  </si>
  <si>
    <t>⚠ RESMİ BİLGE LİSTESİ İLE ÖNEMLİ NOTLAR (aşağıdaki tam liste ile birlikte değerlendiriniz):</t>
  </si>
  <si>
    <t>İTHALAT VERGİ KODLARI</t>
  </si>
  <si>
    <t>Durum</t>
  </si>
  <si>
    <t>Vergi Aciklamasi</t>
  </si>
  <si>
    <t>AKTİF</t>
  </si>
  <si>
    <t>Gümrük Vergisi</t>
  </si>
  <si>
    <t>Ek Tahakkuk</t>
  </si>
  <si>
    <t>100</t>
  </si>
  <si>
    <t>PASİF</t>
  </si>
  <si>
    <t>Eğitim,Genç.,Spor ve Sağlk vergisi</t>
  </si>
  <si>
    <t>11</t>
  </si>
  <si>
    <t>Tek ve Maktu Vergi</t>
  </si>
  <si>
    <t>12</t>
  </si>
  <si>
    <t>GÜMRÜK VERGİSİ-TEMİNAT</t>
  </si>
  <si>
    <t>16</t>
  </si>
  <si>
    <t>Gumruk Vergisi (Nihai Kullanim)</t>
  </si>
  <si>
    <t>19</t>
  </si>
  <si>
    <t>Sübvansiyona Karşı Vergi</t>
  </si>
  <si>
    <t>6552 s. Kanuna göre Geç Ödeme Zammı</t>
  </si>
  <si>
    <t>22</t>
  </si>
  <si>
    <t>7143 sayılı Kanuna göre Yİ-ÜFE tutarı</t>
  </si>
  <si>
    <t>23</t>
  </si>
  <si>
    <t>6552 S. K. Göre Katsayı Tutarı</t>
  </si>
  <si>
    <t>24</t>
  </si>
  <si>
    <t>Çevre katkı payı</t>
  </si>
  <si>
    <t>29</t>
  </si>
  <si>
    <t>Akaryakıt Tüketim Vergisi</t>
  </si>
  <si>
    <t>31</t>
  </si>
  <si>
    <t>Teminatlı antidamping için geçici</t>
  </si>
  <si>
    <t>32</t>
  </si>
  <si>
    <t>Ek mali yükümlülük adet</t>
  </si>
  <si>
    <t>Akaryakıt Fiyat İstikrar Fonu</t>
  </si>
  <si>
    <t>35</t>
  </si>
  <si>
    <t>EK MALİ YÜKÜMLÜLÜK-TEMİNAT</t>
  </si>
  <si>
    <t>36</t>
  </si>
  <si>
    <t>Ek mali yükümlülük ÖTV</t>
  </si>
  <si>
    <t>37</t>
  </si>
  <si>
    <t>Ek mali yükümlülük KDV</t>
  </si>
  <si>
    <t>Ek mali yükümlülük</t>
  </si>
  <si>
    <t>Katma Değer Vergisi</t>
  </si>
  <si>
    <t>Ek Vergi</t>
  </si>
  <si>
    <t>41</t>
  </si>
  <si>
    <t>1321-Alkollü içeceklerden alınan ek vergi</t>
  </si>
  <si>
    <t>42</t>
  </si>
  <si>
    <t>1323-Oyun kağı.ve Rönt.Film. alınan ek vergi</t>
  </si>
  <si>
    <t>43</t>
  </si>
  <si>
    <t>Ek Fon</t>
  </si>
  <si>
    <t>44</t>
  </si>
  <si>
    <t>KISMI Vergisi</t>
  </si>
  <si>
    <t>45</t>
  </si>
  <si>
    <t>KATMA DEĞER VERGİSİ-TEMİNAT</t>
  </si>
  <si>
    <t>46</t>
  </si>
  <si>
    <t>KDV (Nihai Kullanim)</t>
  </si>
  <si>
    <t>49</t>
  </si>
  <si>
    <t>Özel Tüketim Vergisi liste-II</t>
  </si>
  <si>
    <t>50</t>
  </si>
  <si>
    <t>Özel Tüketim Vergisi liste-III</t>
  </si>
  <si>
    <t>51</t>
  </si>
  <si>
    <t>Özel Tüketim Vergisi liste-IV</t>
  </si>
  <si>
    <t>52</t>
  </si>
  <si>
    <t>ÖZEL TÜKETİM VERGİSİ-TEMİNAT</t>
  </si>
  <si>
    <t>56</t>
  </si>
  <si>
    <t>İGV Nihai Kullanım</t>
  </si>
  <si>
    <t>58</t>
  </si>
  <si>
    <t>İlave gümrük vergisi</t>
  </si>
  <si>
    <t>TRT Bandrol Ticari</t>
  </si>
  <si>
    <t>60</t>
  </si>
  <si>
    <t>Telafi Edici Vergi</t>
  </si>
  <si>
    <t>Yurtdışı Harcı</t>
  </si>
  <si>
    <t>65</t>
  </si>
  <si>
    <t>Toplu Konut Fonu (Nihai Kullanim)</t>
  </si>
  <si>
    <t>69</t>
  </si>
  <si>
    <t>Savunma Sanayi Destekleme Fonu</t>
  </si>
  <si>
    <t>71</t>
  </si>
  <si>
    <t>Tütün Fonu</t>
  </si>
  <si>
    <t>72</t>
  </si>
  <si>
    <t>Eğitime Katkı Payı</t>
  </si>
  <si>
    <t>73</t>
  </si>
  <si>
    <t>İthalat Harcı</t>
  </si>
  <si>
    <t>74</t>
  </si>
  <si>
    <t>TRT Bandrol</t>
  </si>
  <si>
    <t>75</t>
  </si>
  <si>
    <t>Para Cezaları</t>
  </si>
  <si>
    <t>76</t>
  </si>
  <si>
    <t>Dağıtılacak Para Cezaları</t>
  </si>
  <si>
    <t>77</t>
  </si>
  <si>
    <t>Fazla Mesai</t>
  </si>
  <si>
    <t>78</t>
  </si>
  <si>
    <t>Faiz</t>
  </si>
  <si>
    <t>79</t>
  </si>
  <si>
    <t>Çeşitli Gelir</t>
  </si>
  <si>
    <t>80</t>
  </si>
  <si>
    <t>Kaldırılan Vergi Artıkları</t>
  </si>
  <si>
    <t>81</t>
  </si>
  <si>
    <t>Çeşitli Emanetler</t>
  </si>
  <si>
    <t>82</t>
  </si>
  <si>
    <t>Para Farkları</t>
  </si>
  <si>
    <t>83</t>
  </si>
  <si>
    <t>Kişi Borçları</t>
  </si>
  <si>
    <t>84</t>
  </si>
  <si>
    <t>Avans Artığı</t>
  </si>
  <si>
    <t>85</t>
  </si>
  <si>
    <t>Saymanlık A.İ.H</t>
  </si>
  <si>
    <t>86</t>
  </si>
  <si>
    <t>Ağaçlandırma Fonu</t>
  </si>
  <si>
    <t>87</t>
  </si>
  <si>
    <t>Diğer Harçlar</t>
  </si>
  <si>
    <t>88</t>
  </si>
  <si>
    <t>Damga Vergisi</t>
  </si>
  <si>
    <t>89</t>
  </si>
  <si>
    <t>Gelir Vergisi</t>
  </si>
  <si>
    <t>90</t>
  </si>
  <si>
    <t>Gecikme Zammı</t>
  </si>
  <si>
    <t>91</t>
  </si>
  <si>
    <t>Gelir ve Kurumlar Vergisi Fonu</t>
  </si>
  <si>
    <t>92</t>
  </si>
  <si>
    <t>Özel Tüketim Vergisi liste-I</t>
  </si>
  <si>
    <t>93</t>
  </si>
  <si>
    <t>Vize harcı</t>
  </si>
  <si>
    <t>94</t>
  </si>
  <si>
    <t>Özel İşlem Vergisi</t>
  </si>
  <si>
    <t>95</t>
  </si>
  <si>
    <t>AÇIK ALAN VE DEPO KUL. BEL. ÜCRETLERİ (TL)</t>
  </si>
  <si>
    <t>950</t>
  </si>
  <si>
    <t>AÇIK ALAN VE DEPO KUL. BEL. ÜCRETLERİ (USD)</t>
  </si>
  <si>
    <t>951</t>
  </si>
  <si>
    <t>AÇIK ALAN VE DEPO KUL. BEL. ÜCRETLERİ BKİ (TL)</t>
  </si>
  <si>
    <t>952</t>
  </si>
  <si>
    <t>AÇIK ALAN VE DEPO KUL. BEL. ÜCRETLERİ BKİ (USD)</t>
  </si>
  <si>
    <t>953</t>
  </si>
  <si>
    <t>BANKA VE SİG. FAAL.ELDE EDİLEN GELİRLER (TL)</t>
  </si>
  <si>
    <t>954</t>
  </si>
  <si>
    <t>BANKA VE SİG. FAAL.ELDE EDİLEN GELİRLER (USD)</t>
  </si>
  <si>
    <t>955</t>
  </si>
  <si>
    <t>BANKA VE SİG. FAAL.ELDE EDİLEN GELİRLER BKİ (TL)</t>
  </si>
  <si>
    <t>956</t>
  </si>
  <si>
    <t>BANKA VE SİG. FAAL.ELDE EDİLEN GELİRLER BKİ (USD)</t>
  </si>
  <si>
    <t>957</t>
  </si>
  <si>
    <t>GİRİŞ İZİN BELGESİ ÜCRETLERİ (TL)</t>
  </si>
  <si>
    <t>958</t>
  </si>
  <si>
    <t>GİRİŞ İZİN BELGESİ ÜCRETLERİ (USD)</t>
  </si>
  <si>
    <t>959</t>
  </si>
  <si>
    <t>Bakanlık Hissesi</t>
  </si>
  <si>
    <t>96</t>
  </si>
  <si>
    <t>GİRİŞ İZİN BELGESİ ÜCRETLERİ BKİ (TL)</t>
  </si>
  <si>
    <t>960</t>
  </si>
  <si>
    <t>GİRİŞ İZİN BELGESİ ÜCRETLERİ BKİ (USD)</t>
  </si>
  <si>
    <t>961</t>
  </si>
  <si>
    <t>DİĞER GELİRLER (KİRA FAİZ VS.) (TL)</t>
  </si>
  <si>
    <t>962</t>
  </si>
  <si>
    <t>DİĞER GELİRLER (KİRA FAİZ VS.) (USD)</t>
  </si>
  <si>
    <t>963</t>
  </si>
  <si>
    <t>İŞLETİCİDEN ALINAN GELİR PAYLARI (TL)</t>
  </si>
  <si>
    <t>964</t>
  </si>
  <si>
    <t>İŞLETİCİDEN ALINAN GELİR PAYLARI (USD)</t>
  </si>
  <si>
    <t>965</t>
  </si>
  <si>
    <t>GEÇİCİ TEMİNAT HESABI (TL)</t>
  </si>
  <si>
    <t>966</t>
  </si>
  <si>
    <t>GEÇİCİ TEMİNAT HESABI (USD)</t>
  </si>
  <si>
    <t>967</t>
  </si>
  <si>
    <t>Fikir,Sanat ve Kültür Stopajı</t>
  </si>
  <si>
    <t>97</t>
  </si>
  <si>
    <t>Avukatlık ve vekalet ücretleri</t>
  </si>
  <si>
    <t>98</t>
  </si>
  <si>
    <t>Memur Yollukları</t>
  </si>
  <si>
    <t>99</t>
  </si>
  <si>
    <t>Kaynak Kullanımı Destekleme Fonu</t>
  </si>
  <si>
    <t>991</t>
  </si>
  <si>
    <t>S.B. MAL GİRİŞ-ÇIKIŞ FON TAHS. (%01 VE %09) (TL)</t>
  </si>
  <si>
    <t>992</t>
  </si>
  <si>
    <t>S.B. MAL GİRİŞ-ÇIKIŞ FON TAHS. (%01 VE %09) (USD)</t>
  </si>
  <si>
    <t>993</t>
  </si>
  <si>
    <t>S.B. MAL GİRİŞ-ÇIKIŞ BKİ PAYI (%01 VE %09) (TL)</t>
  </si>
  <si>
    <t>994</t>
  </si>
  <si>
    <t>S.B. MAL GİRİŞ-ÇIKIŞ BKİ PAYI (%01 VE %09) (USD)</t>
  </si>
  <si>
    <t>995</t>
  </si>
  <si>
    <t>RESMİ BİLGE LİSTESİ DEĞERLENDİRME NOTLARI</t>
  </si>
  <si>
    <t>⚖️ ÖTV LİSTE AYRIMI</t>
  </si>
  <si>
    <t>Resmi listedeki 'Özel Tüketim Vergisi liste-I' SPESİFİK/MAKTU olduğundan gözetimden etkilenmez ve KDV'si indirilebilir. Liste-II, III (B hariç) ve IV ADVALOREM olduğundan gözetim farkı bu ÖTV'leri artırır; gözetim kaynaklı artışın KDV'si indirilemez. Şablonda 'Advalorem ÖTV' satırına yalnızca II/III/IV gibi oransal ÖTV girilmeli; liste-I (maktu) bilgi satırına yazılmalıdır.</t>
  </si>
  <si>
    <t>⛔ EK MALİ YÜKÜMLÜLÜK ÖTV (resmi listede ayrı kalem)</t>
  </si>
  <si>
    <t>Resmi listede 'Ek mali yükümlülük ÖTV' ayrı bir koddur. Bu, korunma önlemi EMY'sinin ÖTV'ye yansıyan kısmıdır; korunma önlemi kapsamında olduğundan 'bu tutarlar nedeniyle doğan vergi' sıfatıyla KDV'si İNDİRİLEMEZ. Aynı şekilde 'Ek mali yükümlülük KDV' de indirilemez.</t>
  </si>
  <si>
    <t>⚠️ TELAFİ EDİCİ VERGİ — İSİM BELİRSİZLİĞİ</t>
  </si>
  <si>
    <t>Resmi BİLGE listesinde tek 'Telafi Edici Vergi' kalemi görünür; ancak bu ad İKİ FARKLI vergiyi kapsayabilir: (1) Haksız rekabet kapsamındaki telafi edici vergi → KDV'si İNDİRİLEMEZ (Kod 21). (2) Dahilde İşleme Rejimi (DİR) kapsamındaki TEV → 7846 kapsamı DIŞINDA, KDV'si İNDİRİLEBİLİR (Kod 61). Beyannamede hangisinin uygulandığı mutlaka kontrol edilmelidir.</t>
  </si>
  <si>
    <t>✅ KAPSAM DIŞI İNDİRİLEBİLİR KALEMLER (resmi listeden)</t>
  </si>
  <si>
    <t>Resmi listedeki Gümrük Vergisi, İlave Gümrük Vergisi, KDV, Toplu Konut Fonu, KKDF, Çevre Katkı Payı, Damga Vergisi, TRT Bandrol, Tütün Fonu, depolama/ardiye ücretleri, banka-sigorta gelirleri, teminat hesapları gibi kalemler 7846 sayılı Karar kapsamında DEĞİLDİR. Bunların gerçek bedele isabet eden kısımlarının KDV'si indirilebilir (gözetim farkına isabet eden kısım hariç).</t>
  </si>
  <si>
    <t>ⓘ DURUM (AKTİF/PASİF) SÜTUNU</t>
  </si>
  <si>
    <t>Aşağıdaki resmi listede 'AKTİF' o kodun hâlen kullanımda, 'PASİF' ise yürürlükten kalkmış/kullanılmayan kod olduğunu gösterir. 7846 değerlendirmesinde yalnızca AKTİF ve ilgili işlemde fiilen tahakkuk eden kodlar dikkate alınır.</t>
  </si>
  <si>
    <t>YMM Dr. EMRAH AYGÜL — ÖZEL AMAÇLI YMM RAPORU HAZIRLIK KONTROL LİSTESİ</t>
  </si>
  <si>
    <t>7846 Sayılı Karar / 57 No.lu KDV Tebliği kapsamında indirilemeyecek KDV tevsiki için</t>
  </si>
  <si>
    <t>0 — ÖN DEĞERLENDİRME (Rapor gerekli mi?)</t>
  </si>
  <si>
    <t>No</t>
  </si>
  <si>
    <t>Belge / Yapılacak İş</t>
  </si>
  <si>
    <t>Açıklama / Kaynak</t>
  </si>
  <si>
    <t>☐</t>
  </si>
  <si>
    <t>Dönem belirleme: İthalatlar altışar aylık döneme ayrıldı mı? (Ocak–Haziran / Temmuz–Aralık)</t>
  </si>
  <si>
    <t>Tebliğ yıllık değil, 6 aylık dönem bazında kontrol öngörür. Her dönem ayrı değerlendirilir.</t>
  </si>
  <si>
    <t>Eşik kontrolü: Dönem ithalat bedeli 2.600.000 TL'yi aşıyor mu?</t>
  </si>
  <si>
    <t>46 No.lu SMMM-YMM Tebliği md.3/1-a haddi. Aşıyorsa Özel Amaçlı YMM Raporu; aşmıyorsa yazılı bildirim yeterli.</t>
  </si>
  <si>
    <t>Tam tasdik sözleşmesi var mı ve süresinde mi düzenlenmiş?</t>
  </si>
  <si>
    <t>İthalatın yapıldığı yıl için süresinde tam tasdik sözleşmesi varsa Özel Amaçlı Rapor GEREKMEYEBİLİR (aşağıya bakınız).</t>
  </si>
  <si>
    <t>Tam tasdik raporunda 7846 kapsamı KDV indirimi açıklaması yer alacak mı?</t>
  </si>
  <si>
    <t>Tam tasdik raporunda bu konuya açıkça yer verilirse ayrıca Özel Amaçlı YMM Raporu aranmaz.</t>
  </si>
  <si>
    <t>► İSTİSNA: Süresinde tam tasdik sözleşmesi + tam tasdik raporunda 7846 kapsamı ithalata ait KDV indirimi açıklaması varsa, ayrıca Özel Amaçlı YMM Raporu ibrazına GEREK YOKTUR (57 No.lu Tebliğ).</t>
  </si>
  <si>
    <t>Gümrük Beyannamesi (GÇB) ve eki Hesap Çizelgesi (tüm beyannameler)</t>
  </si>
  <si>
    <t>Gerçek CIF bedeli ile gözetim/referans fiyat farkının net tespiti için.</t>
  </si>
  <si>
    <t>Matraha dâhil GV, İGV, EMY, damping ve diğer mali yükümlülüklerin dökümü için.</t>
  </si>
  <si>
    <t>2 — MÜKELLEFTEN / DEFTERLERDEN TEMİN EDİLECEKLER</t>
  </si>
  <si>
    <t>İlgili döneme ait yasal defterler (yevmiye, defter-i kebir)</t>
  </si>
  <si>
    <t>İndirilemeyecek KDV'nin 191'e alınmadığının, 153/770'e kaydedildiğinin tespiti için.</t>
  </si>
  <si>
    <t>İlgili dönem KDV beyannameleri (1 No.lu)</t>
  </si>
  <si>
    <t>110 - İthalde Ödenen KDV satırına yalnızca indirilebilir kısmın yazıldığının kontrolü için.</t>
  </si>
  <si>
    <t>Gümrük verileri ile muhasebe kayıtlarının birebir eşleştirilmesi için.</t>
  </si>
  <si>
    <t>3 — YMM TARAFINDAN YAPILACAK İNCELEME VE KONTROLLER</t>
  </si>
  <si>
    <t>Her beyannamede gözetim farkının (yurt dışı gider) doğru ayrıştırılması</t>
  </si>
  <si>
    <t>Gözetim farkı ile gerçek yurt dışı giderlerin (navlun, sigorta vb.) ayrılması.</t>
  </si>
  <si>
    <t>İndirilemeyecek KDV hesabının tebliğ formülüne göre doğrulanması</t>
  </si>
  <si>
    <t>Gözetim × (GV+İGV+advalorem ÖTV oranı) × KDV + Gözetim × KDV + Damping × KDV + EMY × KDV.</t>
  </si>
  <si>
    <t>İndirilemeyecek KDV'nin 191'e alınmadığının doğrulanması</t>
  </si>
  <si>
    <t>110 satırı ile gümrük ödemesinin tutarlılık kontrolü (GİB çapraz kontrolü)</t>
  </si>
  <si>
    <t>110 satırındaki tutar ≤ indirilebilir kısım olmalı; aksi halde sistem uyarısı/cezalı tarhiyat riski.</t>
  </si>
  <si>
    <t>Dönem icmal tablosunun hazırlanması (bu çalışmadaki YMM Rapor Listesi)</t>
  </si>
  <si>
    <t>Tüm beyannamelerin indirilebilir/indirilemeyecek KDV ayrımıyla toplu gösterimi.</t>
  </si>
  <si>
    <t>4 — RAPOR DÜZENLEME VE İBRAZ</t>
  </si>
  <si>
    <t>Özel Amaçlı YMM Raporunun yazımı (tespitler, hesaplamalar, sonuç)</t>
  </si>
  <si>
    <t>İndirilen ve indirilmeyen KDV'nin doğru hesaplandığına dair görüş.</t>
  </si>
  <si>
    <t>Rapora dayanak belgelerin (beyanname, çizelge, kayıtlar) eklenmesi</t>
  </si>
  <si>
    <t>e-YMM Tasdik Raporu teknik kılavuzuna uygun dosya ekleme.</t>
  </si>
  <si>
    <t>e-YMM sistemi üzerinden raporun yüklenmesi</t>
  </si>
  <si>
    <t>Dönemi izleyen ayın sonuna kadar vergi dairesine ibraz</t>
  </si>
  <si>
    <t>Ocak–Haziran → 31 Temmuz; Temmuz–Aralık → 31 Ocak (izleyen yıl).</t>
  </si>
  <si>
    <t>► SÜRE: Ocak–Haziran dönemi için 31 Temmuz'a kadar; Temmuz–Aralık dönemi için izleyen yılın 31 Ocak'ına kadar ibraz zorunludur. Süresinde ibraz edilmemesi mükellefi doğrudan vergi incelemesine sevk eder.</t>
  </si>
  <si>
    <t>Bu kontrol listesi YMM Dr. Emrah Aygül tarafından genel rehberlik amacıyla TASLAK olarak hazırlanmıştır; her mükellefin durumuna göre ek belge ve kontroller gerekebilir. Liste, güncel mevzuat ve e-YMM teknik kılavuzu ile birlikte değerlendirilmelidir. Nihai rapor içeriği ve sorumluluğu raporu düzenleyen YMM'ye aittir.</t>
  </si>
  <si>
    <t>YMM Dr. Emrah Aygül  —  Taslak Çalışma</t>
  </si>
  <si>
    <t>ÖRNEK 1 — GÖZETİM UYGULAMASI (Sadece Gözetim Farkı, GV %8)</t>
  </si>
  <si>
    <t>BEYANNAME HESAP DETAYLARI</t>
  </si>
  <si>
    <t>Sıra</t>
  </si>
  <si>
    <t>Hesap Detayı</t>
  </si>
  <si>
    <t>Tutar (TL)</t>
  </si>
  <si>
    <t>GV Matrahı (CIF + Gözetim)</t>
  </si>
  <si>
    <t>Gümrük Vergisi (%8)</t>
  </si>
  <si>
    <t>Depolama Gideri (indirilebilir)</t>
  </si>
  <si>
    <t>KDV Matrahı (GV Matrahı + GV + Depolama)</t>
  </si>
  <si>
    <t>Beyannamedeki Toplam KDV (×%20)</t>
  </si>
  <si>
    <t>İNDİRİLEBİLECEK / İNDİRİLEMEYECEK KDV HESABI (24.11.2023 sonrası)</t>
  </si>
  <si>
    <t>Gözetimin GV Etkisi (300.000 × 0,08 × 0,20) — Dolaylı</t>
  </si>
  <si>
    <t>Gözetimin Doğrudan Etkisi (300.000 × 0,20)</t>
  </si>
  <si>
    <t>İndirilemeyecek KDV (4.800 + 60.000)</t>
  </si>
  <si>
    <t>İndirilebilecek KDV (176.800 − 64.800)</t>
  </si>
  <si>
    <t>İNDİRİLEMEYECEK KDV FORMÜLÜ</t>
  </si>
  <si>
    <t>İndirilemeyecek KDV = (Gözetim × GV Oranı × KDV) + (Gözetim × KDV)</t>
  </si>
  <si>
    <t xml:space="preserve">   = (300.000 × 0,08 × 0,20) + (300.000 × 0,20)</t>
  </si>
  <si>
    <t xml:space="preserve">   = 4.800 (Dolaylı) + 60.000 (Doğrudan) = 64.800 TL</t>
  </si>
  <si>
    <t>Not: Depolama gideri KDV'si residual yöntemle indirilebilir tarafta kalır.</t>
  </si>
  <si>
    <t>ŞABLON İLE DOĞRULAMA</t>
  </si>
  <si>
    <t>İndirilemeyecek KDV (beklenen)</t>
  </si>
  <si>
    <t>İndirilebilecek KDV (beklenen)</t>
  </si>
  <si>
    <t>ÖRNEK 2 — KORUNMA ÖNLEMİ (Ek Mali Yükümlülük, Gözetim Yok)</t>
  </si>
  <si>
    <t>Gözetim Farkı</t>
  </si>
  <si>
    <t>Gümrük Vergisi (%5)</t>
  </si>
  <si>
    <t>İlave Gümrük Vergisi (%12)</t>
  </si>
  <si>
    <t>Ek Mali Yükümlülük — EMY (Korunma Önlemi)</t>
  </si>
  <si>
    <t>KDV Matrahı (CIF + GV + İGV + EMY)</t>
  </si>
  <si>
    <t>EMY Etkisi (150.000 × 0,20) — Doğrudan</t>
  </si>
  <si>
    <t>İndirilemeyecek KDV (yalnız EMY kaynaklı)</t>
  </si>
  <si>
    <t>İndirilebilecek KDV (217.200 − 30.000)</t>
  </si>
  <si>
    <t>Korunma önlemi (EMY) gümrük kıymetine DAHİL DEĞİLDİR; sadece doğrudan etki yapar.</t>
  </si>
  <si>
    <t>İndirilemeyecek KDV = EMY × KDV Oranı = 150.000 × 0,20 = 30.000 TL</t>
  </si>
  <si>
    <t>Gözetim olmadığından GV ve İGV'nin KDV'si tümüyle indirilebilir.</t>
  </si>
  <si>
    <t>ÖRNEK 3 — GÖZETİM + ANTİ-DAMPİNG (Birlikte)</t>
  </si>
  <si>
    <t>Gümrük Vergisi (%10)</t>
  </si>
  <si>
    <t>İlave Gümrük Vergisi (%15)</t>
  </si>
  <si>
    <t>Dampinge Karşı Vergi (advalorem)</t>
  </si>
  <si>
    <t>KDV Matrahı (GV Mat. + GV + İGV + Damping)</t>
  </si>
  <si>
    <t>Gözetimin GV Etkisi (600.000 × 0,10 × 0,20)</t>
  </si>
  <si>
    <t>Gözetimin İGV Etkisi (600.000 × 0,15 × 0,20)</t>
  </si>
  <si>
    <t>Gözetimin Doğrudan Etkisi (600.000 × 0,20)</t>
  </si>
  <si>
    <t>Damping Etkisi (200.000 × 0,20)</t>
  </si>
  <si>
    <t>İndirilemeyecek KDV (12.000+18.000+120.000+40.000)</t>
  </si>
  <si>
    <t>İndirilebilecek KDV (440.000 − 190.000)</t>
  </si>
  <si>
    <t>İndirilemeyecek KDV = Gözetim × (GV+İGV oranı) × KDV + Gözetim × KDV + Damping × KDV</t>
  </si>
  <si>
    <t xml:space="preserve">   = (600.000 × 0,25 × 0,20) + (600.000 × 0,20) + (200.000 × 0,20)</t>
  </si>
  <si>
    <t xml:space="preserve">   = 30.000 (Dolaylı) + 120.000 (Doğrudan gözetim) + 40.000 (Damping) = 190.000 TL</t>
  </si>
  <si>
    <t>Not: Damping advalorem olduğundan KDV'si indirilemez (maktu olsa da indirilemezdi).</t>
  </si>
  <si>
    <t>Vergi Ödeme Makbuzu</t>
  </si>
  <si>
    <t>İthalat muhasebe kayıtları</t>
  </si>
  <si>
    <t>Duruma göre maliyet/gider olarak kaydedilmiş olmalı; KKEG değildir.</t>
  </si>
  <si>
    <t>GİB e-YMM tasdik raporu sistemi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</si>
</sst>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
  </numFmts>
  <fonts count="41" x14ac:knownFonts="1">
    <font>
      <sz val="11"/>
      <color theme="1"/>
      <name val="Calibri"/>
      <family val="2"/>
      <charset val="1"/>
    </font>
    <font>
      <sz val="12"/>
      <color theme="1"/>
      <name val="Calibri"/>
      <family val="2"/>
      <charset val="1"/>
    </font>
    <font>
      <b/>
      <sz val="14"/>
      <color rgb="FFFFFFFF"/>
      <name val="Calibri"/>
      <charset val="1"/>
    </font>
    <font>
      <i/>
      <sz val="10"/>
      <color rgb="FFFFFFFF"/>
      <name val="Calibri"/>
      <charset val="1"/>
    </font>
    <font>
      <b/>
      <sz val="11"/>
      <color rgb="FFFFFFFF"/>
      <name val="Calibri"/>
      <charset val="1"/>
    </font>
    <font>
      <b/>
      <sz val="9"/>
      <color rgb="FF1F3864"/>
      <name val="Calibri"/>
      <charset val="1"/>
    </font>
    <font>
      <sz val="9"/>
      <color rgb="FF000000"/>
      <name val="Calibri"/>
      <charset val="1"/>
    </font>
    <font>
      <b/>
      <sz val="9"/>
      <color rgb="FF000000"/>
      <name val="Calibri"/>
      <charset val="1"/>
    </font>
    <font>
      <i/>
      <sz val="9"/>
      <color rgb="FF000000"/>
      <name val="Calibri"/>
      <charset val="1"/>
    </font>
    <font>
      <b/>
      <sz val="9"/>
      <color rgb="FFFFFFFF"/>
      <name val="Calibri"/>
      <charset val="1"/>
    </font>
    <font>
      <sz val="10"/>
      <color rgb="FF000000"/>
      <name val="Calibri"/>
      <charset val="1"/>
    </font>
    <font>
      <b/>
      <sz val="9"/>
      <color rgb="FF2E7D32"/>
      <name val="Calibri"/>
      <charset val="1"/>
    </font>
    <font>
      <i/>
      <sz val="8"/>
      <color rgb="FF595959"/>
      <name val="Calibri"/>
      <charset val="1"/>
    </font>
    <font>
      <b/>
      <i/>
      <sz val="8.5"/>
      <color rgb="FFC00000"/>
      <name val="Calibri"/>
      <charset val="1"/>
    </font>
    <font>
      <b/>
      <sz val="12"/>
      <color rgb="FFFFFFFF"/>
      <name val="Calibri"/>
      <charset val="1"/>
    </font>
    <font>
      <i/>
      <sz val="9"/>
      <color rgb="FFFFFFFF"/>
      <name val="Calibri"/>
      <charset val="1"/>
    </font>
    <font>
      <i/>
      <sz val="8.5"/>
      <color rgb="FF1F3864"/>
      <name val="Calibri"/>
      <charset val="1"/>
    </font>
    <font>
      <sz val="8.5"/>
      <color rgb="FF000000"/>
      <name val="Calibri"/>
      <charset val="1"/>
    </font>
    <font>
      <b/>
      <sz val="10"/>
      <color rgb="FFFFFFFF"/>
      <name val="Calibri"/>
      <charset val="1"/>
    </font>
    <font>
      <b/>
      <sz val="8.5"/>
      <color rgb="FFFFFFFF"/>
      <name val="Calibri"/>
      <charset val="1"/>
    </font>
    <font>
      <i/>
      <sz val="8"/>
      <color rgb="FF000000"/>
      <name val="Calibri"/>
      <charset val="1"/>
    </font>
    <font>
      <b/>
      <sz val="9.5"/>
      <color rgb="FFFFFFFF"/>
      <name val="Calibri"/>
      <charset val="1"/>
    </font>
    <font>
      <sz val="8.5"/>
      <color rgb="FF2E7D32"/>
      <name val="Calibri"/>
      <charset val="1"/>
    </font>
    <font>
      <b/>
      <sz val="9"/>
      <color rgb="FFC00000"/>
      <name val="Calibri"/>
      <charset val="1"/>
    </font>
    <font>
      <sz val="8.5"/>
      <color rgb="FFC00000"/>
      <name val="Calibri"/>
      <charset val="1"/>
    </font>
    <font>
      <sz val="8"/>
      <color rgb="FF000000"/>
      <name val="Calibri"/>
      <charset val="1"/>
    </font>
    <font>
      <b/>
      <i/>
      <sz val="8.5"/>
      <color rgb="FF1F3864"/>
      <name val="Calibri"/>
      <charset val="1"/>
    </font>
    <font>
      <sz val="8.5"/>
      <name val="Calibri"/>
      <charset val="1"/>
    </font>
    <font>
      <sz val="10"/>
      <name val="Arial"/>
      <family val="2"/>
    </font>
    <font>
      <i/>
      <sz val="8.5"/>
      <color rgb="FFFFFFFF"/>
      <name val="Calibri"/>
      <charset val="1"/>
    </font>
    <font>
      <b/>
      <sz val="8"/>
      <color rgb="FF000000"/>
      <name val="Calibri"/>
      <charset val="1"/>
    </font>
    <font>
      <b/>
      <sz val="8"/>
      <color rgb="FFFFFFFF"/>
      <name val="Calibri"/>
      <charset val="1"/>
    </font>
    <font>
      <sz val="8"/>
      <color rgb="FF2E7D32"/>
      <name val="Calibri"/>
      <charset val="1"/>
    </font>
    <font>
      <sz val="8"/>
      <color rgb="FFC00000"/>
      <name val="Calibri"/>
      <charset val="1"/>
    </font>
    <font>
      <i/>
      <sz val="8.5"/>
      <color rgb="FF000000"/>
      <name val="Calibri"/>
      <charset val="1"/>
    </font>
    <font>
      <i/>
      <sz val="8"/>
      <color rgb="FF1F3864"/>
      <name val="Calibri"/>
      <charset val="1"/>
    </font>
    <font>
      <b/>
      <sz val="13"/>
      <color rgb="FFFFFFFF"/>
      <name val="Calibri"/>
      <charset val="1"/>
    </font>
    <font>
      <b/>
      <sz val="10"/>
      <color rgb="FF1F3864"/>
      <name val="Calibri"/>
      <charset val="1"/>
    </font>
    <font>
      <b/>
      <sz val="8.5"/>
      <color rgb="FF000000"/>
      <name val="Calibri"/>
      <charset val="1"/>
    </font>
    <font>
      <b/>
      <sz val="9"/>
      <color rgb="FFB26A00"/>
      <name val="Calibri"/>
      <charset val="1"/>
    </font>
    <font>
      <sz val="12"/>
      <color rgb="FF000000"/>
      <name val="Calibri"/>
      <charset val="1"/>
    </font>
  </fonts>
  <fills count="21">
    <fill>
      <patternFill patternType="none"/>
    </fill>
    <fill>
      <patternFill patternType="gray125"/>
    </fill>
    <fill>
      <patternFill patternType="solid">
        <fgColor rgb="FF1F3864"/>
        <bgColor rgb="FF333333"/>
      </patternFill>
    </fill>
    <fill>
      <patternFill patternType="solid">
        <fgColor rgb="FF2E5496"/>
        <bgColor rgb="FF1F3864"/>
      </patternFill>
    </fill>
    <fill>
      <patternFill patternType="solid">
        <fgColor rgb="FFD9E1F2"/>
        <bgColor rgb="FFDDEBF7"/>
      </patternFill>
    </fill>
    <fill>
      <patternFill patternType="solid">
        <fgColor rgb="FFFFFFFF"/>
        <bgColor rgb="FFFAFAFA"/>
      </patternFill>
    </fill>
    <fill>
      <patternFill patternType="solid">
        <fgColor rgb="FFFAFAFA"/>
        <bgColor rgb="FFF4F6FB"/>
      </patternFill>
    </fill>
    <fill>
      <patternFill patternType="solid">
        <fgColor rgb="FFEFE7CF"/>
        <bgColor rgb="FFFCE4E4"/>
      </patternFill>
    </fill>
    <fill>
      <patternFill patternType="solid">
        <fgColor rgb="FFFFF6CC"/>
        <bgColor rgb="FFFFF3E0"/>
      </patternFill>
    </fill>
    <fill>
      <patternFill patternType="solid">
        <fgColor rgb="FF2E7D32"/>
        <bgColor rgb="FF008000"/>
      </patternFill>
    </fill>
    <fill>
      <patternFill patternType="solid">
        <fgColor rgb="FFC9A227"/>
        <bgColor rgb="FF99CC00"/>
      </patternFill>
    </fill>
    <fill>
      <patternFill patternType="solid">
        <fgColor rgb="FFE8F5E9"/>
        <bgColor rgb="FFEAF1FB"/>
      </patternFill>
    </fill>
    <fill>
      <patternFill patternType="solid">
        <fgColor rgb="FFDDEBF7"/>
        <bgColor rgb="FFD9E1F2"/>
      </patternFill>
    </fill>
    <fill>
      <patternFill patternType="solid">
        <fgColor rgb="FFEAF1FB"/>
        <bgColor rgb="FFF4F6FB"/>
      </patternFill>
    </fill>
    <fill>
      <patternFill patternType="solid">
        <fgColor rgb="FFC00000"/>
        <bgColor rgb="FF800000"/>
      </patternFill>
    </fill>
    <fill>
      <patternFill patternType="solid">
        <fgColor rgb="FFFCE4E4"/>
        <bgColor rgb="FFFDE8E8"/>
      </patternFill>
    </fill>
    <fill>
      <patternFill patternType="solid">
        <fgColor rgb="FFFDE8E8"/>
        <bgColor rgb="FFFCE4E4"/>
      </patternFill>
    </fill>
    <fill>
      <patternFill patternType="solid">
        <fgColor rgb="FFFFF0E6"/>
        <bgColor rgb="FFFFF3E0"/>
      </patternFill>
    </fill>
    <fill>
      <patternFill patternType="solid">
        <fgColor rgb="FFF4F6FB"/>
        <bgColor rgb="FFFAFAFA"/>
      </patternFill>
    </fill>
    <fill>
      <patternFill patternType="solid">
        <fgColor rgb="FFB26A00"/>
        <bgColor rgb="FFFF6600"/>
      </patternFill>
    </fill>
    <fill>
      <patternFill patternType="solid">
        <fgColor rgb="FFFFF3E0"/>
        <bgColor rgb="FFFFF0E6"/>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2">
    <xf numFmtId="0" fontId="0" fillId="0" borderId="0"/>
    <xf numFmtId="0" fontId="1" fillId="0" borderId="0"/>
  </cellStyleXfs>
  <cellXfs count="154">
    <xf numFmtId="0" fontId="0" fillId="0" borderId="0" xfId="0"/>
    <xf numFmtId="0" fontId="25" fillId="5" borderId="1" xfId="0" applyFont="1" applyFill="1" applyBorder="1" applyAlignment="1">
      <alignment horizontal="left" vertical="center" wrapText="1"/>
    </xf>
    <xf numFmtId="0" fontId="35" fillId="7" borderId="1" xfId="0" applyFont="1" applyFill="1" applyBorder="1" applyAlignment="1">
      <alignment horizontal="left" vertical="center" wrapText="1"/>
    </xf>
    <xf numFmtId="0" fontId="5" fillId="8" borderId="1" xfId="0" applyFont="1" applyFill="1" applyBorder="1" applyAlignment="1">
      <alignment horizontal="center" vertical="center"/>
    </xf>
    <xf numFmtId="0" fontId="34" fillId="8" borderId="1" xfId="0" applyFont="1" applyFill="1" applyBorder="1" applyAlignment="1">
      <alignment horizontal="right" vertical="center"/>
    </xf>
    <xf numFmtId="0" fontId="7" fillId="8" borderId="1" xfId="0" applyFont="1" applyFill="1" applyBorder="1" applyAlignment="1">
      <alignment horizontal="left" vertical="center"/>
    </xf>
    <xf numFmtId="0" fontId="18" fillId="2" borderId="1" xfId="0" applyFont="1" applyFill="1" applyBorder="1" applyAlignment="1">
      <alignment horizontal="left" vertical="center"/>
    </xf>
    <xf numFmtId="0" fontId="30" fillId="4" borderId="2" xfId="0" applyFont="1" applyFill="1" applyBorder="1" applyAlignment="1">
      <alignment horizontal="center" vertical="center"/>
    </xf>
    <xf numFmtId="0" fontId="6" fillId="6" borderId="1" xfId="0" applyFont="1" applyFill="1" applyBorder="1" applyAlignment="1">
      <alignment horizontal="center" vertical="center"/>
    </xf>
    <xf numFmtId="0" fontId="7" fillId="4" borderId="1" xfId="0" applyFont="1" applyFill="1" applyBorder="1" applyAlignment="1">
      <alignment horizontal="left" vertical="center"/>
    </xf>
    <xf numFmtId="0" fontId="6" fillId="12" borderId="1" xfId="0" applyFont="1" applyFill="1" applyBorder="1" applyAlignment="1">
      <alignment horizontal="center" vertical="center"/>
    </xf>
    <xf numFmtId="164" fontId="6" fillId="12" borderId="1" xfId="0" applyNumberFormat="1" applyFont="1" applyFill="1" applyBorder="1" applyAlignment="1">
      <alignment horizontal="left" vertical="center"/>
    </xf>
    <xf numFmtId="0" fontId="6" fillId="12" borderId="1" xfId="0" applyFont="1" applyFill="1" applyBorder="1" applyAlignment="1">
      <alignment horizontal="left" vertical="center"/>
    </xf>
    <xf numFmtId="0" fontId="29" fillId="3" borderId="2" xfId="0" applyFont="1" applyFill="1" applyBorder="1" applyAlignment="1">
      <alignment horizontal="left" vertical="center"/>
    </xf>
    <xf numFmtId="0" fontId="14" fillId="2" borderId="2" xfId="0" applyFont="1" applyFill="1" applyBorder="1" applyAlignment="1">
      <alignment horizontal="left" vertical="center"/>
    </xf>
    <xf numFmtId="0" fontId="5" fillId="4" borderId="1" xfId="0" applyFont="1" applyFill="1" applyBorder="1" applyAlignment="1">
      <alignment horizontal="center" vertical="center"/>
    </xf>
    <xf numFmtId="0" fontId="6" fillId="5" borderId="1" xfId="0" applyFont="1" applyFill="1" applyBorder="1" applyAlignment="1">
      <alignment horizontal="left" vertical="center" wrapText="1"/>
    </xf>
    <xf numFmtId="0" fontId="5" fillId="6" borderId="1" xfId="0" applyFont="1" applyFill="1" applyBorder="1" applyAlignment="1">
      <alignment horizontal="center" vertical="center"/>
    </xf>
    <xf numFmtId="0" fontId="6" fillId="6" borderId="1" xfId="0" applyFont="1" applyFill="1" applyBorder="1" applyAlignment="1">
      <alignment horizontal="left" vertical="center" wrapText="1"/>
    </xf>
    <xf numFmtId="0" fontId="5" fillId="7" borderId="1" xfId="0" applyFont="1" applyFill="1" applyBorder="1" applyAlignment="1">
      <alignment horizontal="center" vertical="center"/>
    </xf>
    <xf numFmtId="0" fontId="6" fillId="7" borderId="1" xfId="0" applyFont="1" applyFill="1" applyBorder="1" applyAlignment="1">
      <alignment horizontal="left" vertical="center" wrapText="1"/>
    </xf>
    <xf numFmtId="0" fontId="10" fillId="5" borderId="1" xfId="0" applyFont="1" applyFill="1" applyBorder="1" applyAlignment="1">
      <alignment horizontal="left" vertical="center"/>
    </xf>
    <xf numFmtId="0" fontId="6" fillId="5" borderId="1" xfId="0" applyFont="1" applyFill="1" applyBorder="1" applyAlignment="1">
      <alignment horizontal="left" vertical="center"/>
    </xf>
    <xf numFmtId="0" fontId="10" fillId="6" borderId="1" xfId="0" applyFont="1" applyFill="1" applyBorder="1" applyAlignment="1">
      <alignment horizontal="left" vertical="center"/>
    </xf>
    <xf numFmtId="0" fontId="6" fillId="6" borderId="1" xfId="0" applyFont="1" applyFill="1" applyBorder="1" applyAlignment="1">
      <alignment horizontal="left" vertical="center"/>
    </xf>
    <xf numFmtId="0" fontId="10"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5" fillId="8" borderId="1" xfId="0" applyFont="1" applyFill="1" applyBorder="1" applyAlignment="1">
      <alignment horizontal="center" vertical="center"/>
    </xf>
    <xf numFmtId="0" fontId="6" fillId="8" borderId="1" xfId="0" applyFont="1" applyFill="1" applyBorder="1" applyAlignment="1">
      <alignment horizontal="left" vertical="center" wrapText="1"/>
    </xf>
    <xf numFmtId="0" fontId="17" fillId="0" borderId="0" xfId="0" applyFont="1" applyAlignment="1">
      <alignment horizontal="left" vertical="center" wrapText="1"/>
    </xf>
    <xf numFmtId="0" fontId="18" fillId="2" borderId="1" xfId="0" applyFont="1" applyFill="1" applyBorder="1" applyAlignment="1">
      <alignment horizontal="left" vertical="center"/>
    </xf>
    <xf numFmtId="0" fontId="19" fillId="2" borderId="1" xfId="0" applyFont="1" applyFill="1" applyBorder="1" applyAlignment="1">
      <alignment horizontal="center" vertical="center"/>
    </xf>
    <xf numFmtId="0" fontId="19" fillId="3" borderId="1" xfId="0" applyFont="1" applyFill="1" applyBorder="1" applyAlignment="1">
      <alignment horizontal="center" vertical="center"/>
    </xf>
    <xf numFmtId="0" fontId="6" fillId="4" borderId="1" xfId="0" applyFont="1" applyFill="1" applyBorder="1" applyAlignment="1">
      <alignment horizontal="left" vertical="center"/>
    </xf>
    <xf numFmtId="0" fontId="20" fillId="4" borderId="1" xfId="0" applyFont="1" applyFill="1" applyBorder="1" applyAlignment="1">
      <alignment horizontal="center" vertical="center"/>
    </xf>
    <xf numFmtId="164" fontId="17" fillId="12" borderId="1" xfId="0" applyNumberFormat="1" applyFont="1" applyFill="1" applyBorder="1" applyAlignment="1">
      <alignment horizontal="right" vertical="center"/>
    </xf>
    <xf numFmtId="0" fontId="17" fillId="12" borderId="1" xfId="0" applyFont="1" applyFill="1" applyBorder="1" applyAlignment="1">
      <alignment horizontal="right" vertical="center"/>
    </xf>
    <xf numFmtId="0" fontId="17" fillId="12" borderId="1" xfId="0" applyFont="1" applyFill="1" applyBorder="1" applyAlignment="1">
      <alignment horizontal="center" vertical="center"/>
    </xf>
    <xf numFmtId="165" fontId="17" fillId="12" borderId="1" xfId="0" applyNumberFormat="1" applyFont="1" applyFill="1" applyBorder="1" applyAlignment="1">
      <alignment horizontal="right" vertical="center"/>
    </xf>
    <xf numFmtId="10" fontId="22" fillId="13" borderId="1" xfId="0" applyNumberFormat="1" applyFont="1" applyFill="1" applyBorder="1" applyAlignment="1">
      <alignment horizontal="center" vertical="center"/>
    </xf>
    <xf numFmtId="10" fontId="17" fillId="12" borderId="1" xfId="0" applyNumberFormat="1" applyFont="1" applyFill="1" applyBorder="1" applyAlignment="1">
      <alignment horizontal="right" vertical="center"/>
    </xf>
    <xf numFmtId="165" fontId="17" fillId="6" borderId="1" xfId="0" applyNumberFormat="1" applyFont="1" applyFill="1" applyBorder="1" applyAlignment="1">
      <alignment horizontal="right" vertical="center"/>
    </xf>
    <xf numFmtId="0" fontId="23" fillId="4" borderId="1" xfId="0" applyFont="1" applyFill="1" applyBorder="1" applyAlignment="1">
      <alignment horizontal="left" vertical="center"/>
    </xf>
    <xf numFmtId="165" fontId="24" fillId="15" borderId="1" xfId="0" applyNumberFormat="1" applyFont="1" applyFill="1" applyBorder="1" applyAlignment="1">
      <alignment horizontal="right" vertical="center"/>
    </xf>
    <xf numFmtId="0" fontId="11" fillId="4" borderId="1" xfId="0" applyFont="1" applyFill="1" applyBorder="1" applyAlignment="1">
      <alignment horizontal="left" vertical="center"/>
    </xf>
    <xf numFmtId="165" fontId="22" fillId="11" borderId="1" xfId="0" applyNumberFormat="1" applyFont="1" applyFill="1" applyBorder="1" applyAlignment="1">
      <alignment horizontal="right" vertical="center"/>
    </xf>
    <xf numFmtId="0" fontId="17" fillId="6" borderId="1" xfId="0" applyFont="1" applyFill="1" applyBorder="1" applyAlignment="1">
      <alignment horizontal="right" vertical="center"/>
    </xf>
    <xf numFmtId="0" fontId="17" fillId="5"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7" fillId="4" borderId="1" xfId="0" applyFont="1" applyFill="1" applyBorder="1" applyAlignment="1">
      <alignment horizontal="left" vertical="center"/>
    </xf>
    <xf numFmtId="0" fontId="6" fillId="12" borderId="1" xfId="0" applyFont="1" applyFill="1" applyBorder="1" applyAlignment="1">
      <alignment horizontal="center" vertical="center"/>
    </xf>
    <xf numFmtId="0" fontId="6" fillId="6" borderId="1" xfId="0" applyFont="1" applyFill="1" applyBorder="1" applyAlignment="1">
      <alignment horizontal="center" vertical="center"/>
    </xf>
    <xf numFmtId="0" fontId="30" fillId="7"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7"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25" fillId="5" borderId="1" xfId="0" applyFont="1" applyFill="1" applyBorder="1" applyAlignment="1">
      <alignment horizontal="center" vertical="center"/>
    </xf>
    <xf numFmtId="164" fontId="25" fillId="18" borderId="1" xfId="0" applyNumberFormat="1" applyFont="1" applyFill="1" applyBorder="1" applyAlignment="1">
      <alignment horizontal="center" vertical="center"/>
    </xf>
    <xf numFmtId="0" fontId="25" fillId="18" borderId="1" xfId="0" applyFont="1" applyFill="1" applyBorder="1" applyAlignment="1">
      <alignment horizontal="left" vertical="center"/>
    </xf>
    <xf numFmtId="165" fontId="25" fillId="18" borderId="1" xfId="0" applyNumberFormat="1" applyFont="1" applyFill="1" applyBorder="1" applyAlignment="1">
      <alignment horizontal="right" vertical="center"/>
    </xf>
    <xf numFmtId="10" fontId="25" fillId="18" borderId="1" xfId="0" applyNumberFormat="1" applyFont="1" applyFill="1" applyBorder="1" applyAlignment="1">
      <alignment horizontal="center" vertical="center"/>
    </xf>
    <xf numFmtId="165" fontId="25" fillId="16" borderId="1" xfId="0" applyNumberFormat="1" applyFont="1" applyFill="1" applyBorder="1" applyAlignment="1">
      <alignment horizontal="right" vertical="center"/>
    </xf>
    <xf numFmtId="165" fontId="25" fillId="17" borderId="1" xfId="0" applyNumberFormat="1" applyFont="1" applyFill="1" applyBorder="1" applyAlignment="1">
      <alignment horizontal="right" vertical="center"/>
    </xf>
    <xf numFmtId="165" fontId="25" fillId="7" borderId="1" xfId="0" applyNumberFormat="1" applyFont="1" applyFill="1" applyBorder="1" applyAlignment="1">
      <alignment horizontal="right" vertical="center"/>
    </xf>
    <xf numFmtId="165" fontId="32" fillId="11" borderId="1" xfId="0" applyNumberFormat="1" applyFont="1" applyFill="1" applyBorder="1" applyAlignment="1">
      <alignment horizontal="right" vertical="center"/>
    </xf>
    <xf numFmtId="165" fontId="33" fillId="15" borderId="1" xfId="0" applyNumberFormat="1" applyFont="1" applyFill="1" applyBorder="1" applyAlignment="1">
      <alignment horizontal="right" vertical="center"/>
    </xf>
    <xf numFmtId="0" fontId="25" fillId="6" borderId="1" xfId="0" applyFont="1" applyFill="1" applyBorder="1" applyAlignment="1">
      <alignment horizontal="center" vertical="center"/>
    </xf>
    <xf numFmtId="165" fontId="7" fillId="4" borderId="1" xfId="0" applyNumberFormat="1" applyFont="1" applyFill="1" applyBorder="1" applyAlignment="1">
      <alignment horizontal="right" vertical="center"/>
    </xf>
    <xf numFmtId="165" fontId="7" fillId="16" borderId="1" xfId="0" applyNumberFormat="1" applyFont="1" applyFill="1" applyBorder="1" applyAlignment="1">
      <alignment horizontal="right" vertical="center"/>
    </xf>
    <xf numFmtId="165" fontId="7" fillId="17" borderId="1" xfId="0" applyNumberFormat="1" applyFont="1" applyFill="1" applyBorder="1" applyAlignment="1">
      <alignment horizontal="right" vertical="center"/>
    </xf>
    <xf numFmtId="165" fontId="7" fillId="7" borderId="1" xfId="0" applyNumberFormat="1" applyFont="1" applyFill="1" applyBorder="1" applyAlignment="1">
      <alignment horizontal="right" vertical="center"/>
    </xf>
    <xf numFmtId="165" fontId="11" fillId="11" borderId="1" xfId="0" applyNumberFormat="1" applyFont="1" applyFill="1" applyBorder="1" applyAlignment="1">
      <alignment horizontal="right" vertical="center"/>
    </xf>
    <xf numFmtId="165" fontId="23" fillId="15" borderId="1" xfId="0" applyNumberFormat="1" applyFont="1" applyFill="1" applyBorder="1" applyAlignment="1">
      <alignment horizontal="right" vertical="center"/>
    </xf>
    <xf numFmtId="165" fontId="7" fillId="8" borderId="1" xfId="0" applyNumberFormat="1" applyFont="1" applyFill="1" applyBorder="1" applyAlignment="1">
      <alignment horizontal="right" vertical="center"/>
    </xf>
    <xf numFmtId="0" fontId="7" fillId="4" borderId="1" xfId="0" applyFont="1" applyFill="1" applyBorder="1" applyAlignment="1">
      <alignment horizontal="right" vertical="center"/>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xf>
    <xf numFmtId="0" fontId="37" fillId="5" borderId="1" xfId="0" applyFont="1" applyFill="1" applyBorder="1" applyAlignment="1">
      <alignment horizontal="center" vertical="center"/>
    </xf>
    <xf numFmtId="0" fontId="38" fillId="16" borderId="1" xfId="0" applyFont="1" applyFill="1" applyBorder="1" applyAlignment="1">
      <alignment horizontal="left" vertical="center" wrapText="1"/>
    </xf>
    <xf numFmtId="0" fontId="23" fillId="15" borderId="1" xfId="0" applyFont="1" applyFill="1" applyBorder="1" applyAlignment="1">
      <alignment horizontal="center" vertical="center" wrapText="1"/>
    </xf>
    <xf numFmtId="0" fontId="37" fillId="6" borderId="1" xfId="0" applyFont="1" applyFill="1" applyBorder="1" applyAlignment="1">
      <alignment horizontal="center" vertical="center"/>
    </xf>
    <xf numFmtId="0" fontId="38" fillId="17" borderId="1" xfId="0" applyFont="1" applyFill="1" applyBorder="1" applyAlignment="1">
      <alignment horizontal="left" vertical="center" wrapText="1"/>
    </xf>
    <xf numFmtId="0" fontId="38" fillId="7" borderId="1" xfId="0" applyFont="1" applyFill="1" applyBorder="1" applyAlignment="1">
      <alignment horizontal="left" vertical="center" wrapText="1"/>
    </xf>
    <xf numFmtId="0" fontId="39" fillId="2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 fillId="0" borderId="0" xfId="1"/>
    <xf numFmtId="0" fontId="30" fillId="4" borderId="1" xfId="0" applyFont="1" applyFill="1" applyBorder="1" applyAlignment="1">
      <alignment horizontal="center" vertical="center"/>
    </xf>
    <xf numFmtId="0" fontId="30" fillId="4" borderId="1" xfId="0" applyFont="1" applyFill="1" applyBorder="1" applyAlignment="1">
      <alignment horizontal="left" vertical="center"/>
    </xf>
    <xf numFmtId="0" fontId="40" fillId="12" borderId="1" xfId="0" applyFont="1" applyFill="1" applyBorder="1" applyAlignment="1">
      <alignment horizontal="center" vertical="center"/>
    </xf>
    <xf numFmtId="0" fontId="6" fillId="5"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20" fillId="6" borderId="1" xfId="0" applyFont="1" applyFill="1" applyBorder="1" applyAlignment="1">
      <alignment horizontal="left" vertical="center" wrapText="1"/>
    </xf>
    <xf numFmtId="0" fontId="6" fillId="11" borderId="1" xfId="0" applyFont="1" applyFill="1" applyBorder="1" applyAlignment="1">
      <alignment horizontal="center" vertical="center"/>
    </xf>
    <xf numFmtId="0" fontId="6" fillId="11" borderId="1" xfId="0" applyFont="1" applyFill="1" applyBorder="1" applyAlignment="1">
      <alignment horizontal="left" vertical="center" wrapText="1"/>
    </xf>
    <xf numFmtId="0" fontId="20" fillId="11" borderId="1" xfId="0" applyFont="1" applyFill="1" applyBorder="1" applyAlignment="1">
      <alignment horizontal="left" vertical="center" wrapText="1"/>
    </xf>
    <xf numFmtId="0" fontId="7" fillId="4" borderId="1" xfId="0" applyFont="1" applyFill="1" applyBorder="1" applyAlignment="1">
      <alignment horizontal="center" vertical="center"/>
    </xf>
    <xf numFmtId="165" fontId="6" fillId="5" borderId="1" xfId="0" applyNumberFormat="1" applyFont="1" applyFill="1" applyBorder="1" applyAlignment="1">
      <alignment horizontal="right" vertical="center"/>
    </xf>
    <xf numFmtId="165" fontId="6" fillId="6" borderId="1" xfId="0" applyNumberFormat="1" applyFont="1" applyFill="1" applyBorder="1" applyAlignment="1">
      <alignment horizontal="right" vertical="center"/>
    </xf>
    <xf numFmtId="0" fontId="7" fillId="5" borderId="1" xfId="0" applyFont="1" applyFill="1" applyBorder="1" applyAlignment="1">
      <alignment horizontal="left" vertical="center"/>
    </xf>
    <xf numFmtId="165" fontId="7" fillId="5" borderId="1" xfId="0" applyNumberFormat="1" applyFont="1" applyFill="1" applyBorder="1" applyAlignment="1">
      <alignment horizontal="right" vertical="center"/>
    </xf>
    <xf numFmtId="0" fontId="7" fillId="6" borderId="1" xfId="0" applyFont="1" applyFill="1" applyBorder="1" applyAlignment="1">
      <alignment horizontal="left" vertical="center"/>
    </xf>
    <xf numFmtId="165" fontId="7" fillId="6" borderId="1" xfId="0" applyNumberFormat="1" applyFont="1" applyFill="1" applyBorder="1" applyAlignment="1">
      <alignment horizontal="right" vertical="center"/>
    </xf>
    <xf numFmtId="0" fontId="6" fillId="15" borderId="1" xfId="0" applyFont="1" applyFill="1" applyBorder="1" applyAlignment="1">
      <alignment horizontal="center" vertical="center"/>
    </xf>
    <xf numFmtId="0" fontId="23" fillId="15" borderId="1" xfId="0" applyFont="1" applyFill="1" applyBorder="1" applyAlignment="1">
      <alignment horizontal="left" vertical="center"/>
    </xf>
    <xf numFmtId="0" fontId="7" fillId="11" borderId="1" xfId="0" applyFont="1" applyFill="1" applyBorder="1" applyAlignment="1">
      <alignment horizontal="left" vertical="center"/>
    </xf>
    <xf numFmtId="165" fontId="23" fillId="11" borderId="1" xfId="0" applyNumberFormat="1" applyFont="1" applyFill="1" applyBorder="1" applyAlignment="1">
      <alignment horizontal="right" vertical="center"/>
    </xf>
    <xf numFmtId="0" fontId="25" fillId="6"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2" fillId="2" borderId="1" xfId="0" applyFont="1" applyFill="1" applyBorder="1" applyAlignment="1">
      <alignment horizontal="left" vertical="center"/>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7" fillId="0" borderId="1" xfId="0" applyFont="1" applyBorder="1" applyAlignment="1">
      <alignment horizontal="left" vertical="center" wrapText="1"/>
    </xf>
    <xf numFmtId="0" fontId="8" fillId="8"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9" fillId="9" borderId="1" xfId="0" applyFont="1" applyFill="1" applyBorder="1" applyAlignment="1">
      <alignment horizontal="left" vertical="center" wrapText="1"/>
    </xf>
    <xf numFmtId="0" fontId="4" fillId="10" borderId="1" xfId="0" applyFont="1" applyFill="1" applyBorder="1" applyAlignment="1">
      <alignment horizontal="left" vertical="center"/>
    </xf>
    <xf numFmtId="0" fontId="12" fillId="0" borderId="1" xfId="0" applyFont="1" applyBorder="1" applyAlignment="1">
      <alignment horizontal="left" vertical="center" wrapText="1"/>
    </xf>
    <xf numFmtId="0" fontId="12" fillId="7" borderId="1" xfId="0" applyFont="1" applyFill="1" applyBorder="1" applyAlignment="1">
      <alignment horizontal="left" vertical="center" wrapText="1"/>
    </xf>
    <xf numFmtId="0" fontId="13" fillId="0" borderId="1" xfId="0" applyFont="1" applyBorder="1" applyAlignment="1">
      <alignment horizontal="left" vertical="center"/>
    </xf>
    <xf numFmtId="0" fontId="14" fillId="2" borderId="1" xfId="0" applyFont="1" applyFill="1" applyBorder="1" applyAlignment="1">
      <alignment horizontal="left" vertical="center"/>
    </xf>
    <xf numFmtId="0" fontId="15" fillId="3" borderId="1" xfId="0" applyFont="1" applyFill="1" applyBorder="1" applyAlignment="1">
      <alignment horizontal="left" vertical="center"/>
    </xf>
    <xf numFmtId="0" fontId="16" fillId="7" borderId="2" xfId="0" applyFont="1" applyFill="1" applyBorder="1" applyAlignment="1">
      <alignment horizontal="left" vertical="center" wrapText="1"/>
    </xf>
    <xf numFmtId="0" fontId="21" fillId="3" borderId="1" xfId="0" applyFont="1" applyFill="1" applyBorder="1" applyAlignment="1">
      <alignment horizontal="left" vertical="center"/>
    </xf>
    <xf numFmtId="0" fontId="21" fillId="14" borderId="1" xfId="0" applyFont="1" applyFill="1" applyBorder="1" applyAlignment="1">
      <alignment horizontal="left" vertical="center"/>
    </xf>
    <xf numFmtId="0" fontId="21" fillId="2" borderId="1" xfId="0" applyFont="1" applyFill="1" applyBorder="1" applyAlignment="1">
      <alignment horizontal="left" vertical="center"/>
    </xf>
    <xf numFmtId="0" fontId="18" fillId="3" borderId="1" xfId="0" applyFont="1" applyFill="1" applyBorder="1" applyAlignment="1">
      <alignment horizontal="left" vertical="center"/>
    </xf>
    <xf numFmtId="0" fontId="4" fillId="2"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26" fillId="7" borderId="1" xfId="0" applyFont="1" applyFill="1" applyBorder="1" applyAlignment="1">
      <alignment horizontal="left" vertical="center"/>
    </xf>
    <xf numFmtId="0" fontId="4" fillId="10" borderId="2" xfId="0" applyFont="1" applyFill="1" applyBorder="1" applyAlignment="1">
      <alignment horizontal="left" vertical="center"/>
    </xf>
    <xf numFmtId="0" fontId="27" fillId="5" borderId="2" xfId="0" applyFont="1" applyFill="1" applyBorder="1" applyAlignment="1">
      <alignment horizontal="left" vertical="center" wrapText="1"/>
    </xf>
    <xf numFmtId="0" fontId="27" fillId="6" borderId="2" xfId="0" applyFont="1" applyFill="1" applyBorder="1" applyAlignment="1">
      <alignment horizontal="left" vertical="center" wrapText="1"/>
    </xf>
    <xf numFmtId="0" fontId="27" fillId="7" borderId="2" xfId="0" applyFont="1" applyFill="1" applyBorder="1" applyAlignment="1">
      <alignment horizontal="left" vertical="center" wrapText="1"/>
    </xf>
    <xf numFmtId="0" fontId="36" fillId="2" borderId="2" xfId="0" applyFont="1" applyFill="1" applyBorder="1" applyAlignment="1">
      <alignment horizontal="left" vertical="center"/>
    </xf>
    <xf numFmtId="0" fontId="15" fillId="3" borderId="2" xfId="0" applyFont="1" applyFill="1" applyBorder="1" applyAlignment="1">
      <alignment horizontal="left" vertical="center"/>
    </xf>
    <xf numFmtId="0" fontId="4" fillId="14" borderId="1" xfId="0" applyFont="1" applyFill="1" applyBorder="1" applyAlignment="1">
      <alignment horizontal="left" vertical="center"/>
    </xf>
    <xf numFmtId="0" fontId="4" fillId="19" borderId="1" xfId="0" applyFont="1" applyFill="1" applyBorder="1" applyAlignment="1">
      <alignment horizontal="left" vertical="center"/>
    </xf>
    <xf numFmtId="0" fontId="4" fillId="9" borderId="1" xfId="0" applyFont="1" applyFill="1" applyBorder="1" applyAlignment="1">
      <alignment horizontal="left" vertical="center"/>
    </xf>
    <xf numFmtId="0" fontId="9" fillId="19" borderId="1" xfId="0" applyFont="1" applyFill="1" applyBorder="1" applyAlignment="1">
      <alignment horizontal="left" vertical="center"/>
    </xf>
    <xf numFmtId="0" fontId="4" fillId="14" borderId="1" xfId="0" applyFont="1" applyFill="1" applyBorder="1" applyAlignment="1">
      <alignment horizontal="center" vertical="center"/>
    </xf>
    <xf numFmtId="0" fontId="5" fillId="20" borderId="1" xfId="0" applyFont="1" applyFill="1" applyBorder="1" applyAlignment="1">
      <alignment horizontal="left" vertical="center"/>
    </xf>
    <xf numFmtId="0" fontId="5" fillId="17" borderId="1" xfId="0" applyFont="1" applyFill="1" applyBorder="1" applyAlignment="1">
      <alignment horizontal="left" vertical="center"/>
    </xf>
    <xf numFmtId="0" fontId="5" fillId="8" borderId="1" xfId="0" applyFont="1" applyFill="1" applyBorder="1" applyAlignment="1">
      <alignment horizontal="left" vertical="center"/>
    </xf>
    <xf numFmtId="0" fontId="5" fillId="11" borderId="1" xfId="0" applyFont="1" applyFill="1" applyBorder="1" applyAlignment="1">
      <alignment horizontal="left" vertical="center"/>
    </xf>
    <xf numFmtId="0" fontId="5" fillId="4" borderId="1" xfId="0" applyFont="1" applyFill="1" applyBorder="1" applyAlignment="1">
      <alignment horizontal="left" vertical="center"/>
    </xf>
    <xf numFmtId="0" fontId="16" fillId="8" borderId="2" xfId="0" applyFont="1" applyFill="1" applyBorder="1" applyAlignment="1">
      <alignment horizontal="left" vertical="center" wrapText="1"/>
    </xf>
    <xf numFmtId="0" fontId="4" fillId="3" borderId="2" xfId="0" applyFont="1" applyFill="1" applyBorder="1" applyAlignment="1">
      <alignment horizontal="left" vertical="center"/>
    </xf>
    <xf numFmtId="0" fontId="18" fillId="2" borderId="2" xfId="0" applyFont="1" applyFill="1" applyBorder="1" applyAlignment="1">
      <alignment horizontal="left" vertical="center"/>
    </xf>
    <xf numFmtId="0" fontId="12" fillId="6" borderId="2" xfId="0" applyFont="1" applyFill="1" applyBorder="1" applyAlignment="1">
      <alignment horizontal="left" vertical="center" wrapText="1"/>
    </xf>
    <xf numFmtId="0" fontId="18" fillId="14" borderId="1" xfId="0" applyFont="1" applyFill="1" applyBorder="1" applyAlignment="1">
      <alignment horizontal="left" vertical="center"/>
    </xf>
    <xf numFmtId="0" fontId="18" fillId="9" borderId="1" xfId="0" applyFont="1" applyFill="1" applyBorder="1" applyAlignment="1">
      <alignment horizontal="left" vertical="center"/>
    </xf>
  </cellXfs>
  <cellStyles count="2">
    <cellStyle name="Normal" xfId="0" builtinId="0"/>
    <cellStyle name="Normal 2" xfId="1" xr:uid="{00000000-0005-0000-0000-000006000000}"/>
  </cellStyles>
  <dxfs count="0"/>
  <tableStyles count="0" defaultTableStyle="TableStyleMedium2" defaultPivotStyle="PivotStyleLight16"/>
  <colors>
    <indexedColors>
      <rgbColor rgb="FF000000"/>
      <rgbColor rgb="FFFFFFFF"/>
      <rgbColor rgb="FFC00000"/>
      <rgbColor rgb="FF00FF00"/>
      <rgbColor rgb="FF0000FF"/>
      <rgbColor rgb="FFFAFAFA"/>
      <rgbColor rgb="FFFF00FF"/>
      <rgbColor rgb="FF00FFFF"/>
      <rgbColor rgb="FF800000"/>
      <rgbColor rgb="FF008000"/>
      <rgbColor rgb="FF000080"/>
      <rgbColor rgb="FFB26A00"/>
      <rgbColor rgb="FF800080"/>
      <rgbColor rgb="FF008080"/>
      <rgbColor rgb="FFBFBFBF"/>
      <rgbColor rgb="FF808080"/>
      <rgbColor rgb="FF9999FF"/>
      <rgbColor rgb="FF993366"/>
      <rgbColor rgb="FFFFF6CC"/>
      <rgbColor rgb="FFDDEBF7"/>
      <rgbColor rgb="FF660066"/>
      <rgbColor rgb="FFFF8080"/>
      <rgbColor rgb="FF0066CC"/>
      <rgbColor rgb="FFD9E1F2"/>
      <rgbColor rgb="FF000080"/>
      <rgbColor rgb="FFFF00FF"/>
      <rgbColor rgb="FFF4F6FB"/>
      <rgbColor rgb="FF00FFFF"/>
      <rgbColor rgb="FF800080"/>
      <rgbColor rgb="FF800000"/>
      <rgbColor rgb="FF008080"/>
      <rgbColor rgb="FF0000FF"/>
      <rgbColor rgb="FF00CCFF"/>
      <rgbColor rgb="FFE8F5E9"/>
      <rgbColor rgb="FFEAF1FB"/>
      <rgbColor rgb="FFFFF3E0"/>
      <rgbColor rgb="FFFCE4E4"/>
      <rgbColor rgb="FFFDE8E8"/>
      <rgbColor rgb="FFFFF0E6"/>
      <rgbColor rgb="FFEFE7CF"/>
      <rgbColor rgb="FF3366FF"/>
      <rgbColor rgb="FF33CCCC"/>
      <rgbColor rgb="FF99CC00"/>
      <rgbColor rgb="FFFFCC00"/>
      <rgbColor rgb="FFC9A227"/>
      <rgbColor rgb="FFFF6600"/>
      <rgbColor rgb="FF595959"/>
      <rgbColor rgb="FF969696"/>
      <rgbColor rgb="FF1F3864"/>
      <rgbColor rgb="FF2E7D32"/>
      <rgbColor rgb="FF003300"/>
      <rgbColor rgb="FF333300"/>
      <rgbColor rgb="FF993300"/>
      <rgbColor rgb="FF993366"/>
      <rgbColor rgb="FF2E5496"/>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46"/>
  <sheetViews>
    <sheetView showGridLines="0" topLeftCell="A31" zoomScaleNormal="100" workbookViewId="0">
      <selection activeCell="C43" sqref="C43"/>
    </sheetView>
  </sheetViews>
  <sheetFormatPr defaultColWidth="8.6640625" defaultRowHeight="14.4" x14ac:dyDescent="0.3"/>
  <cols>
    <col min="1" max="1" width="3" customWidth="1"/>
    <col min="2" max="2" width="4" customWidth="1"/>
    <col min="3" max="3" width="100" customWidth="1"/>
    <col min="4" max="4" width="3" customWidth="1"/>
  </cols>
  <sheetData>
    <row r="1" spans="2:3" ht="27.75" customHeight="1" x14ac:dyDescent="0.3">
      <c r="B1" s="110" t="s">
        <v>0</v>
      </c>
      <c r="C1" s="110"/>
    </row>
    <row r="2" spans="2:3" ht="18" customHeight="1" x14ac:dyDescent="0.3">
      <c r="B2" s="111" t="s">
        <v>1</v>
      </c>
      <c r="C2" s="111"/>
    </row>
    <row r="4" spans="2:3" ht="19.5" customHeight="1" x14ac:dyDescent="0.3">
      <c r="B4" s="112" t="s">
        <v>2</v>
      </c>
      <c r="C4" s="112"/>
    </row>
    <row r="5" spans="2:3" ht="30" customHeight="1" x14ac:dyDescent="0.3">
      <c r="B5" s="15" t="s">
        <v>3</v>
      </c>
      <c r="C5" s="16" t="s">
        <v>4</v>
      </c>
    </row>
    <row r="6" spans="2:3" ht="43.5" customHeight="1" x14ac:dyDescent="0.3">
      <c r="B6" s="17" t="s">
        <v>5</v>
      </c>
      <c r="C6" s="18" t="s">
        <v>6</v>
      </c>
    </row>
    <row r="7" spans="2:3" ht="43.5" customHeight="1" x14ac:dyDescent="0.3">
      <c r="B7" s="15" t="s">
        <v>7</v>
      </c>
      <c r="C7" s="16" t="s">
        <v>8</v>
      </c>
    </row>
    <row r="8" spans="2:3" ht="30" customHeight="1" x14ac:dyDescent="0.3">
      <c r="B8" s="17" t="s">
        <v>9</v>
      </c>
      <c r="C8" s="18" t="s">
        <v>10</v>
      </c>
    </row>
    <row r="10" spans="2:3" ht="19.5" customHeight="1" x14ac:dyDescent="0.3">
      <c r="B10" s="112" t="s">
        <v>11</v>
      </c>
      <c r="C10" s="112"/>
    </row>
    <row r="11" spans="2:3" ht="15.75" customHeight="1" x14ac:dyDescent="0.3">
      <c r="B11" s="113" t="s">
        <v>12</v>
      </c>
      <c r="C11" s="113"/>
    </row>
    <row r="12" spans="2:3" ht="39.75" customHeight="1" x14ac:dyDescent="0.3">
      <c r="B12" s="19" t="s">
        <v>13</v>
      </c>
      <c r="C12" s="20" t="s">
        <v>14</v>
      </c>
    </row>
    <row r="13" spans="2:3" ht="39.75" customHeight="1" x14ac:dyDescent="0.3">
      <c r="B13" s="15" t="s">
        <v>15</v>
      </c>
      <c r="C13" s="16" t="s">
        <v>16</v>
      </c>
    </row>
    <row r="14" spans="2:3" ht="39.75" customHeight="1" x14ac:dyDescent="0.3">
      <c r="B14" s="17" t="s">
        <v>17</v>
      </c>
      <c r="C14" s="18" t="s">
        <v>18</v>
      </c>
    </row>
    <row r="15" spans="2:3" ht="30" customHeight="1" x14ac:dyDescent="0.3">
      <c r="B15" s="114" t="s">
        <v>19</v>
      </c>
      <c r="C15" s="114"/>
    </row>
    <row r="17" spans="2:3" ht="19.5" customHeight="1" x14ac:dyDescent="0.3">
      <c r="B17" s="112" t="s">
        <v>20</v>
      </c>
      <c r="C17" s="112"/>
    </row>
    <row r="18" spans="2:3" ht="43.5" customHeight="1" x14ac:dyDescent="0.3">
      <c r="B18" s="115" t="s">
        <v>21</v>
      </c>
      <c r="C18" s="115"/>
    </row>
    <row r="19" spans="2:3" ht="18" customHeight="1" x14ac:dyDescent="0.3">
      <c r="B19" s="116" t="s">
        <v>22</v>
      </c>
      <c r="C19" s="116"/>
    </row>
    <row r="21" spans="2:3" ht="19.5" customHeight="1" x14ac:dyDescent="0.3">
      <c r="B21" s="117" t="s">
        <v>23</v>
      </c>
      <c r="C21" s="117"/>
    </row>
    <row r="22" spans="2:3" x14ac:dyDescent="0.3">
      <c r="B22" s="21"/>
      <c r="C22" s="22" t="s">
        <v>24</v>
      </c>
    </row>
    <row r="23" spans="2:3" x14ac:dyDescent="0.3">
      <c r="B23" s="23"/>
      <c r="C23" s="24" t="s">
        <v>25</v>
      </c>
    </row>
    <row r="24" spans="2:3" x14ac:dyDescent="0.3">
      <c r="B24" s="21"/>
      <c r="C24" s="22" t="s">
        <v>26</v>
      </c>
    </row>
    <row r="25" spans="2:3" x14ac:dyDescent="0.3">
      <c r="B25" s="23"/>
      <c r="C25" s="24" t="s">
        <v>27</v>
      </c>
    </row>
    <row r="26" spans="2:3" x14ac:dyDescent="0.3">
      <c r="B26" s="21"/>
      <c r="C26" s="22" t="s">
        <v>28</v>
      </c>
    </row>
    <row r="27" spans="2:3" x14ac:dyDescent="0.3">
      <c r="B27" s="23"/>
      <c r="C27" s="24" t="s">
        <v>29</v>
      </c>
    </row>
    <row r="28" spans="2:3" x14ac:dyDescent="0.3">
      <c r="B28" s="21"/>
      <c r="C28" s="22" t="s">
        <v>30</v>
      </c>
    </row>
    <row r="29" spans="2:3" x14ac:dyDescent="0.3">
      <c r="B29" s="23"/>
      <c r="C29" s="24" t="s">
        <v>31</v>
      </c>
    </row>
    <row r="30" spans="2:3" x14ac:dyDescent="0.3">
      <c r="B30" s="21"/>
      <c r="C30" s="22" t="s">
        <v>32</v>
      </c>
    </row>
    <row r="31" spans="2:3" x14ac:dyDescent="0.3">
      <c r="B31" s="25"/>
      <c r="C31" s="26" t="s">
        <v>33</v>
      </c>
    </row>
    <row r="32" spans="2:3" x14ac:dyDescent="0.3">
      <c r="B32" s="21"/>
      <c r="C32" s="22" t="s">
        <v>34</v>
      </c>
    </row>
    <row r="33" spans="2:3" x14ac:dyDescent="0.3">
      <c r="B33" s="23"/>
      <c r="C33" s="24" t="s">
        <v>35</v>
      </c>
    </row>
    <row r="34" spans="2:3" x14ac:dyDescent="0.3">
      <c r="B34" s="25"/>
      <c r="C34" s="26" t="s">
        <v>36</v>
      </c>
    </row>
    <row r="35" spans="2:3" ht="15.75" customHeight="1" x14ac:dyDescent="0.3">
      <c r="B35" s="118" t="s">
        <v>37</v>
      </c>
      <c r="C35" s="118"/>
    </row>
    <row r="37" spans="2:3" ht="19.5" customHeight="1" x14ac:dyDescent="0.3">
      <c r="B37" s="112" t="s">
        <v>38</v>
      </c>
      <c r="C37" s="112"/>
    </row>
    <row r="38" spans="2:3" ht="48" customHeight="1" x14ac:dyDescent="0.3">
      <c r="B38" s="17" t="s">
        <v>39</v>
      </c>
      <c r="C38" s="18" t="s">
        <v>40</v>
      </c>
    </row>
    <row r="39" spans="2:3" ht="24" customHeight="1" x14ac:dyDescent="0.3">
      <c r="B39" s="15" t="s">
        <v>39</v>
      </c>
      <c r="C39" s="16" t="s">
        <v>41</v>
      </c>
    </row>
    <row r="40" spans="2:3" ht="43.5" customHeight="1" x14ac:dyDescent="0.3">
      <c r="B40" s="27" t="s">
        <v>39</v>
      </c>
      <c r="C40" s="28" t="s">
        <v>42</v>
      </c>
    </row>
    <row r="42" spans="2:3" ht="19.5" customHeight="1" x14ac:dyDescent="0.3">
      <c r="B42" s="112" t="s">
        <v>43</v>
      </c>
      <c r="C42" s="112"/>
    </row>
    <row r="43" spans="2:3" ht="36" customHeight="1" x14ac:dyDescent="0.3">
      <c r="B43" s="17" t="s">
        <v>39</v>
      </c>
      <c r="C43" s="18" t="s">
        <v>44</v>
      </c>
    </row>
    <row r="44" spans="2:3" ht="24" customHeight="1" x14ac:dyDescent="0.3">
      <c r="B44" s="15" t="s">
        <v>39</v>
      </c>
      <c r="C44" s="16" t="s">
        <v>45</v>
      </c>
    </row>
    <row r="46" spans="2:3" ht="30" customHeight="1" x14ac:dyDescent="0.3">
      <c r="B46" s="119" t="s">
        <v>46</v>
      </c>
      <c r="C46" s="119"/>
    </row>
  </sheetData>
  <mergeCells count="14">
    <mergeCell ref="B35:C35"/>
    <mergeCell ref="B37:C37"/>
    <mergeCell ref="B42:C42"/>
    <mergeCell ref="B46:C46"/>
    <mergeCell ref="B15:C15"/>
    <mergeCell ref="B17:C17"/>
    <mergeCell ref="B18:C18"/>
    <mergeCell ref="B19:C19"/>
    <mergeCell ref="B21:C21"/>
    <mergeCell ref="B1:C1"/>
    <mergeCell ref="B2:C2"/>
    <mergeCell ref="B4:C4"/>
    <mergeCell ref="B10:C10"/>
    <mergeCell ref="B11:C11"/>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82"/>
  <sheetViews>
    <sheetView showGridLines="0" zoomScaleNormal="100" workbookViewId="0">
      <pane xSplit="3" ySplit="15" topLeftCell="D16" activePane="bottomRight" state="frozen"/>
      <selection pane="topRight" activeCell="D1" sqref="D1"/>
      <selection pane="bottomLeft" activeCell="A16" sqref="A16"/>
      <selection pane="bottomRight" activeCell="B49" sqref="B49:AG49"/>
    </sheetView>
  </sheetViews>
  <sheetFormatPr defaultColWidth="8.6640625" defaultRowHeight="14.4" x14ac:dyDescent="0.3"/>
  <cols>
    <col min="1" max="1" width="2" customWidth="1"/>
    <col min="2" max="2" width="40" customWidth="1"/>
    <col min="3" max="3" width="16" customWidth="1"/>
    <col min="4" max="33" width="15" customWidth="1"/>
  </cols>
  <sheetData>
    <row r="1" spans="2:33" ht="27.75" customHeight="1" x14ac:dyDescent="0.3">
      <c r="B1" s="110" t="s">
        <v>47</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row>
    <row r="2" spans="2:33" ht="18" customHeight="1" x14ac:dyDescent="0.3">
      <c r="B2" s="111" t="s">
        <v>48</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row>
    <row r="3" spans="2:33" ht="13.5" customHeight="1" x14ac:dyDescent="0.3">
      <c r="B3" s="120" t="s">
        <v>49</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row>
    <row r="5" spans="2:33" ht="21.75" customHeight="1" x14ac:dyDescent="0.3">
      <c r="B5" s="121" t="s">
        <v>50</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row>
    <row r="6" spans="2:33" ht="15.75" customHeight="1" x14ac:dyDescent="0.3">
      <c r="B6" s="122" t="s">
        <v>51</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row>
    <row r="8" spans="2:33" ht="25.5" customHeight="1" x14ac:dyDescent="0.3">
      <c r="B8" s="123" t="s">
        <v>52</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row>
    <row r="9" spans="2:33" ht="3.75" customHeight="1" x14ac:dyDescent="0.3">
      <c r="B9" s="29"/>
    </row>
    <row r="10" spans="2:33" ht="3.75" customHeight="1" x14ac:dyDescent="0.3">
      <c r="B10" s="29"/>
    </row>
    <row r="11" spans="2:33" ht="3.75" customHeight="1" x14ac:dyDescent="0.3">
      <c r="B11" s="29"/>
    </row>
    <row r="12" spans="2:33" ht="3.75" customHeight="1" x14ac:dyDescent="0.3">
      <c r="B12" s="29"/>
    </row>
    <row r="13" spans="2:33" ht="3.75" customHeight="1" x14ac:dyDescent="0.3">
      <c r="B13" s="29"/>
    </row>
    <row r="15" spans="2:33" ht="18" customHeight="1" x14ac:dyDescent="0.3">
      <c r="B15" s="30" t="s">
        <v>53</v>
      </c>
      <c r="C15" s="31" t="s">
        <v>54</v>
      </c>
      <c r="D15" s="32" t="s">
        <v>55</v>
      </c>
      <c r="E15" s="32" t="s">
        <v>56</v>
      </c>
      <c r="F15" s="32" t="s">
        <v>57</v>
      </c>
      <c r="G15" s="32" t="s">
        <v>58</v>
      </c>
      <c r="H15" s="32" t="s">
        <v>59</v>
      </c>
      <c r="I15" s="32" t="s">
        <v>60</v>
      </c>
      <c r="J15" s="32" t="s">
        <v>61</v>
      </c>
      <c r="K15" s="32" t="s">
        <v>62</v>
      </c>
      <c r="L15" s="32" t="s">
        <v>63</v>
      </c>
      <c r="M15" s="32" t="s">
        <v>64</v>
      </c>
      <c r="N15" s="32" t="s">
        <v>65</v>
      </c>
      <c r="O15" s="32" t="s">
        <v>66</v>
      </c>
      <c r="P15" s="32" t="s">
        <v>67</v>
      </c>
      <c r="Q15" s="32" t="s">
        <v>68</v>
      </c>
      <c r="R15" s="32" t="s">
        <v>69</v>
      </c>
      <c r="S15" s="32" t="s">
        <v>70</v>
      </c>
      <c r="T15" s="32" t="s">
        <v>71</v>
      </c>
      <c r="U15" s="32" t="s">
        <v>72</v>
      </c>
      <c r="V15" s="32" t="s">
        <v>73</v>
      </c>
      <c r="W15" s="32" t="s">
        <v>74</v>
      </c>
      <c r="X15" s="32" t="s">
        <v>75</v>
      </c>
      <c r="Y15" s="32" t="s">
        <v>76</v>
      </c>
      <c r="Z15" s="32" t="s">
        <v>77</v>
      </c>
      <c r="AA15" s="32" t="s">
        <v>78</v>
      </c>
      <c r="AB15" s="32" t="s">
        <v>79</v>
      </c>
      <c r="AC15" s="32" t="s">
        <v>80</v>
      </c>
      <c r="AD15" s="32" t="s">
        <v>81</v>
      </c>
      <c r="AE15" s="32" t="s">
        <v>82</v>
      </c>
      <c r="AF15" s="32" t="s">
        <v>83</v>
      </c>
      <c r="AG15" s="32" t="s">
        <v>84</v>
      </c>
    </row>
    <row r="16" spans="2:33" ht="15" customHeight="1" x14ac:dyDescent="0.3">
      <c r="B16" s="33" t="s">
        <v>85</v>
      </c>
      <c r="C16" s="34" t="s">
        <v>86</v>
      </c>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row>
    <row r="17" spans="2:33" ht="15" customHeight="1" x14ac:dyDescent="0.3">
      <c r="B17" s="33" t="s">
        <v>87</v>
      </c>
      <c r="C17" s="34" t="s">
        <v>86</v>
      </c>
      <c r="D17" s="36" t="s">
        <v>88</v>
      </c>
      <c r="E17" s="36" t="s">
        <v>89</v>
      </c>
      <c r="F17" s="36" t="s">
        <v>90</v>
      </c>
      <c r="G17" s="36" t="s">
        <v>91</v>
      </c>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row>
    <row r="18" spans="2:33" ht="15" customHeight="1" x14ac:dyDescent="0.3">
      <c r="B18" s="33" t="s">
        <v>92</v>
      </c>
      <c r="C18" s="34" t="s">
        <v>86</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row>
    <row r="19" spans="2:33" ht="15" customHeight="1" x14ac:dyDescent="0.3">
      <c r="B19" s="33" t="s">
        <v>93</v>
      </c>
      <c r="C19" s="34" t="s">
        <v>86</v>
      </c>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row>
    <row r="20" spans="2:33" ht="15" customHeight="1" x14ac:dyDescent="0.3">
      <c r="B20" s="33" t="s">
        <v>94</v>
      </c>
      <c r="C20" s="34" t="s">
        <v>86</v>
      </c>
      <c r="D20" s="36" t="s">
        <v>86</v>
      </c>
      <c r="E20" s="36" t="s">
        <v>95</v>
      </c>
      <c r="F20" s="36" t="s">
        <v>96</v>
      </c>
      <c r="G20" s="36" t="s">
        <v>97</v>
      </c>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row>
    <row r="21" spans="2:33" ht="15" customHeight="1" x14ac:dyDescent="0.3">
      <c r="B21" s="33" t="s">
        <v>98</v>
      </c>
      <c r="C21" s="34" t="s">
        <v>86</v>
      </c>
      <c r="D21" s="36" t="s">
        <v>99</v>
      </c>
      <c r="E21" s="36" t="s">
        <v>100</v>
      </c>
      <c r="F21" s="36" t="s">
        <v>101</v>
      </c>
      <c r="G21" s="36" t="s">
        <v>102</v>
      </c>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row>
    <row r="22" spans="2:33" ht="15" customHeight="1" x14ac:dyDescent="0.3">
      <c r="B22" s="33" t="s">
        <v>103</v>
      </c>
      <c r="C22" s="34" t="s">
        <v>86</v>
      </c>
      <c r="D22" s="37" t="s">
        <v>104</v>
      </c>
      <c r="E22" s="37" t="s">
        <v>104</v>
      </c>
      <c r="F22" s="37" t="s">
        <v>105</v>
      </c>
      <c r="G22" s="37" t="s">
        <v>106</v>
      </c>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row>
    <row r="23" spans="2:33" ht="15.75" customHeight="1" x14ac:dyDescent="0.3">
      <c r="B23" s="124" t="s">
        <v>107</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row>
    <row r="24" spans="2:33" ht="15" customHeight="1" x14ac:dyDescent="0.3">
      <c r="B24" s="33" t="s">
        <v>108</v>
      </c>
      <c r="C24" s="34" t="s">
        <v>109</v>
      </c>
      <c r="D24" s="38">
        <v>10000000</v>
      </c>
      <c r="E24" s="38">
        <v>14464.52</v>
      </c>
      <c r="F24" s="38">
        <v>6169.76</v>
      </c>
      <c r="G24" s="38">
        <v>4219160</v>
      </c>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row>
    <row r="25" spans="2:33" ht="15" customHeight="1" x14ac:dyDescent="0.3">
      <c r="B25" s="33" t="s">
        <v>110</v>
      </c>
      <c r="C25" s="34" t="s">
        <v>109</v>
      </c>
      <c r="D25" s="38">
        <v>1000000</v>
      </c>
      <c r="E25" s="38">
        <v>723.23</v>
      </c>
      <c r="F25" s="38">
        <v>401.03</v>
      </c>
      <c r="G25" s="38">
        <v>113917.34</v>
      </c>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row>
    <row r="26" spans="2:33" ht="15" customHeight="1" x14ac:dyDescent="0.3">
      <c r="B26" s="33" t="s">
        <v>111</v>
      </c>
      <c r="C26" s="34" t="s">
        <v>109</v>
      </c>
      <c r="D26" s="39">
        <f t="shared" ref="D26:AG26" si="0">IF(N(D24)=0,"",N(D25)/N(D24))</f>
        <v>0.1</v>
      </c>
      <c r="E26" s="39">
        <f t="shared" si="0"/>
        <v>5.0000276538730633E-2</v>
      </c>
      <c r="F26" s="39">
        <f t="shared" si="0"/>
        <v>6.4999286844220835E-2</v>
      </c>
      <c r="G26" s="39">
        <f t="shared" si="0"/>
        <v>2.7000004740280054E-2</v>
      </c>
      <c r="H26" s="39" t="str">
        <f t="shared" si="0"/>
        <v/>
      </c>
      <c r="I26" s="39" t="str">
        <f t="shared" si="0"/>
        <v/>
      </c>
      <c r="J26" s="39" t="str">
        <f t="shared" si="0"/>
        <v/>
      </c>
      <c r="K26" s="39" t="str">
        <f t="shared" si="0"/>
        <v/>
      </c>
      <c r="L26" s="39" t="str">
        <f t="shared" si="0"/>
        <v/>
      </c>
      <c r="M26" s="39" t="str">
        <f t="shared" si="0"/>
        <v/>
      </c>
      <c r="N26" s="39" t="str">
        <f t="shared" si="0"/>
        <v/>
      </c>
      <c r="O26" s="39" t="str">
        <f t="shared" si="0"/>
        <v/>
      </c>
      <c r="P26" s="39" t="str">
        <f t="shared" si="0"/>
        <v/>
      </c>
      <c r="Q26" s="39" t="str">
        <f t="shared" si="0"/>
        <v/>
      </c>
      <c r="R26" s="39" t="str">
        <f t="shared" si="0"/>
        <v/>
      </c>
      <c r="S26" s="39" t="str">
        <f t="shared" si="0"/>
        <v/>
      </c>
      <c r="T26" s="39" t="str">
        <f t="shared" si="0"/>
        <v/>
      </c>
      <c r="U26" s="39" t="str">
        <f t="shared" si="0"/>
        <v/>
      </c>
      <c r="V26" s="39" t="str">
        <f t="shared" si="0"/>
        <v/>
      </c>
      <c r="W26" s="39" t="str">
        <f t="shared" si="0"/>
        <v/>
      </c>
      <c r="X26" s="39" t="str">
        <f t="shared" si="0"/>
        <v/>
      </c>
      <c r="Y26" s="39" t="str">
        <f t="shared" si="0"/>
        <v/>
      </c>
      <c r="Z26" s="39" t="str">
        <f t="shared" si="0"/>
        <v/>
      </c>
      <c r="AA26" s="39" t="str">
        <f t="shared" si="0"/>
        <v/>
      </c>
      <c r="AB26" s="39" t="str">
        <f t="shared" si="0"/>
        <v/>
      </c>
      <c r="AC26" s="39" t="str">
        <f t="shared" si="0"/>
        <v/>
      </c>
      <c r="AD26" s="39" t="str">
        <f t="shared" si="0"/>
        <v/>
      </c>
      <c r="AE26" s="39" t="str">
        <f t="shared" si="0"/>
        <v/>
      </c>
      <c r="AF26" s="39" t="str">
        <f t="shared" si="0"/>
        <v/>
      </c>
      <c r="AG26" s="39" t="str">
        <f t="shared" si="0"/>
        <v/>
      </c>
    </row>
    <row r="27" spans="2:33" ht="15" customHeight="1" x14ac:dyDescent="0.3">
      <c r="B27" s="33" t="s">
        <v>112</v>
      </c>
      <c r="C27" s="34" t="s">
        <v>113</v>
      </c>
      <c r="D27" s="38">
        <v>10000000</v>
      </c>
      <c r="E27" s="38"/>
      <c r="F27" s="38">
        <v>6169.76</v>
      </c>
      <c r="G27" s="38">
        <v>4219160</v>
      </c>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row>
    <row r="28" spans="2:33" ht="15" customHeight="1" x14ac:dyDescent="0.3">
      <c r="B28" s="33" t="s">
        <v>114</v>
      </c>
      <c r="C28" s="34" t="s">
        <v>113</v>
      </c>
      <c r="D28" s="38">
        <v>1500000</v>
      </c>
      <c r="E28" s="38"/>
      <c r="F28" s="38">
        <v>616.98</v>
      </c>
      <c r="G28" s="38">
        <v>658654</v>
      </c>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row>
    <row r="29" spans="2:33" ht="15" customHeight="1" x14ac:dyDescent="0.3">
      <c r="B29" s="33" t="s">
        <v>115</v>
      </c>
      <c r="C29" s="34" t="s">
        <v>113</v>
      </c>
      <c r="D29" s="39">
        <f t="shared" ref="D29:AG29" si="1">IF(N(D27)=0,"",N(D28)/N(D27))</f>
        <v>0.15</v>
      </c>
      <c r="E29" s="39" t="str">
        <f t="shared" si="1"/>
        <v/>
      </c>
      <c r="F29" s="39">
        <f t="shared" si="1"/>
        <v>0.1000006483234356</v>
      </c>
      <c r="G29" s="39">
        <f t="shared" si="1"/>
        <v>0.1561102209918562</v>
      </c>
      <c r="H29" s="39" t="str">
        <f t="shared" si="1"/>
        <v/>
      </c>
      <c r="I29" s="39" t="str">
        <f t="shared" si="1"/>
        <v/>
      </c>
      <c r="J29" s="39" t="str">
        <f t="shared" si="1"/>
        <v/>
      </c>
      <c r="K29" s="39" t="str">
        <f t="shared" si="1"/>
        <v/>
      </c>
      <c r="L29" s="39" t="str">
        <f t="shared" si="1"/>
        <v/>
      </c>
      <c r="M29" s="39" t="str">
        <f t="shared" si="1"/>
        <v/>
      </c>
      <c r="N29" s="39" t="str">
        <f t="shared" si="1"/>
        <v/>
      </c>
      <c r="O29" s="39" t="str">
        <f t="shared" si="1"/>
        <v/>
      </c>
      <c r="P29" s="39" t="str">
        <f t="shared" si="1"/>
        <v/>
      </c>
      <c r="Q29" s="39" t="str">
        <f t="shared" si="1"/>
        <v/>
      </c>
      <c r="R29" s="39" t="str">
        <f t="shared" si="1"/>
        <v/>
      </c>
      <c r="S29" s="39" t="str">
        <f t="shared" si="1"/>
        <v/>
      </c>
      <c r="T29" s="39" t="str">
        <f t="shared" si="1"/>
        <v/>
      </c>
      <c r="U29" s="39" t="str">
        <f t="shared" si="1"/>
        <v/>
      </c>
      <c r="V29" s="39" t="str">
        <f t="shared" si="1"/>
        <v/>
      </c>
      <c r="W29" s="39" t="str">
        <f t="shared" si="1"/>
        <v/>
      </c>
      <c r="X29" s="39" t="str">
        <f t="shared" si="1"/>
        <v/>
      </c>
      <c r="Y29" s="39" t="str">
        <f t="shared" si="1"/>
        <v/>
      </c>
      <c r="Z29" s="39" t="str">
        <f t="shared" si="1"/>
        <v/>
      </c>
      <c r="AA29" s="39" t="str">
        <f t="shared" si="1"/>
        <v/>
      </c>
      <c r="AB29" s="39" t="str">
        <f t="shared" si="1"/>
        <v/>
      </c>
      <c r="AC29" s="39" t="str">
        <f t="shared" si="1"/>
        <v/>
      </c>
      <c r="AD29" s="39" t="str">
        <f t="shared" si="1"/>
        <v/>
      </c>
      <c r="AE29" s="39" t="str">
        <f t="shared" si="1"/>
        <v/>
      </c>
      <c r="AF29" s="39" t="str">
        <f t="shared" si="1"/>
        <v/>
      </c>
      <c r="AG29" s="39" t="str">
        <f t="shared" si="1"/>
        <v/>
      </c>
    </row>
    <row r="30" spans="2:33" ht="15" customHeight="1" x14ac:dyDescent="0.3">
      <c r="B30" s="33" t="s">
        <v>116</v>
      </c>
      <c r="C30" s="34" t="s">
        <v>117</v>
      </c>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row>
    <row r="31" spans="2:33" ht="15" customHeight="1" x14ac:dyDescent="0.3">
      <c r="B31" s="33" t="s">
        <v>118</v>
      </c>
      <c r="C31" s="34" t="s">
        <v>117</v>
      </c>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row>
    <row r="32" spans="2:33" ht="15" customHeight="1" x14ac:dyDescent="0.3">
      <c r="B32" s="33" t="s">
        <v>119</v>
      </c>
      <c r="C32" s="34" t="s">
        <v>117</v>
      </c>
      <c r="D32" s="39" t="str">
        <f t="shared" ref="D32:AG32" si="2">IF(N(D30)=0,"",N(D31)/N(D30))</f>
        <v/>
      </c>
      <c r="E32" s="39" t="str">
        <f t="shared" si="2"/>
        <v/>
      </c>
      <c r="F32" s="39" t="str">
        <f t="shared" si="2"/>
        <v/>
      </c>
      <c r="G32" s="39" t="str">
        <f t="shared" si="2"/>
        <v/>
      </c>
      <c r="H32" s="39" t="str">
        <f t="shared" si="2"/>
        <v/>
      </c>
      <c r="I32" s="39" t="str">
        <f t="shared" si="2"/>
        <v/>
      </c>
      <c r="J32" s="39" t="str">
        <f t="shared" si="2"/>
        <v/>
      </c>
      <c r="K32" s="39" t="str">
        <f t="shared" si="2"/>
        <v/>
      </c>
      <c r="L32" s="39" t="str">
        <f t="shared" si="2"/>
        <v/>
      </c>
      <c r="M32" s="39" t="str">
        <f t="shared" si="2"/>
        <v/>
      </c>
      <c r="N32" s="39" t="str">
        <f t="shared" si="2"/>
        <v/>
      </c>
      <c r="O32" s="39" t="str">
        <f t="shared" si="2"/>
        <v/>
      </c>
      <c r="P32" s="39" t="str">
        <f t="shared" si="2"/>
        <v/>
      </c>
      <c r="Q32" s="39" t="str">
        <f t="shared" si="2"/>
        <v/>
      </c>
      <c r="R32" s="39" t="str">
        <f t="shared" si="2"/>
        <v/>
      </c>
      <c r="S32" s="39" t="str">
        <f t="shared" si="2"/>
        <v/>
      </c>
      <c r="T32" s="39" t="str">
        <f t="shared" si="2"/>
        <v/>
      </c>
      <c r="U32" s="39" t="str">
        <f t="shared" si="2"/>
        <v/>
      </c>
      <c r="V32" s="39" t="str">
        <f t="shared" si="2"/>
        <v/>
      </c>
      <c r="W32" s="39" t="str">
        <f t="shared" si="2"/>
        <v/>
      </c>
      <c r="X32" s="39" t="str">
        <f t="shared" si="2"/>
        <v/>
      </c>
      <c r="Y32" s="39" t="str">
        <f t="shared" si="2"/>
        <v/>
      </c>
      <c r="Z32" s="39" t="str">
        <f t="shared" si="2"/>
        <v/>
      </c>
      <c r="AA32" s="39" t="str">
        <f t="shared" si="2"/>
        <v/>
      </c>
      <c r="AB32" s="39" t="str">
        <f t="shared" si="2"/>
        <v/>
      </c>
      <c r="AC32" s="39" t="str">
        <f t="shared" si="2"/>
        <v/>
      </c>
      <c r="AD32" s="39" t="str">
        <f t="shared" si="2"/>
        <v/>
      </c>
      <c r="AE32" s="39" t="str">
        <f t="shared" si="2"/>
        <v/>
      </c>
      <c r="AF32" s="39" t="str">
        <f t="shared" si="2"/>
        <v/>
      </c>
      <c r="AG32" s="39" t="str">
        <f t="shared" si="2"/>
        <v/>
      </c>
    </row>
    <row r="33" spans="2:33" ht="15.75" customHeight="1" x14ac:dyDescent="0.3">
      <c r="B33" s="124" t="s">
        <v>120</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row>
    <row r="34" spans="2:33" ht="15" customHeight="1" x14ac:dyDescent="0.3">
      <c r="B34" s="33" t="s">
        <v>121</v>
      </c>
      <c r="C34" s="34" t="s">
        <v>86</v>
      </c>
      <c r="D34" s="38">
        <v>4000000</v>
      </c>
      <c r="E34" s="38">
        <v>3980.11</v>
      </c>
      <c r="F34" s="38">
        <v>6169.76</v>
      </c>
      <c r="G34" s="38">
        <v>2298729.86</v>
      </c>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spans="2:33" ht="15" customHeight="1" x14ac:dyDescent="0.3">
      <c r="B35" s="33" t="s">
        <v>122</v>
      </c>
      <c r="C35" s="34" t="s">
        <v>123</v>
      </c>
      <c r="D35" s="38">
        <v>6000000</v>
      </c>
      <c r="E35" s="38">
        <v>10484.41</v>
      </c>
      <c r="F35" s="38">
        <v>0</v>
      </c>
      <c r="G35" s="38">
        <v>1920430.14</v>
      </c>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row>
    <row r="36" spans="2:33" ht="15" customHeight="1" x14ac:dyDescent="0.3">
      <c r="B36" s="33" t="s">
        <v>124</v>
      </c>
      <c r="C36" s="34" t="s">
        <v>125</v>
      </c>
      <c r="D36" s="40">
        <v>0.2</v>
      </c>
      <c r="E36" s="40">
        <v>0.2</v>
      </c>
      <c r="F36" s="40">
        <v>0.2</v>
      </c>
      <c r="G36" s="40">
        <v>0.2</v>
      </c>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row>
    <row r="37" spans="2:33" ht="15" customHeight="1" x14ac:dyDescent="0.3">
      <c r="B37" s="33" t="s">
        <v>126</v>
      </c>
      <c r="C37" s="34" t="s">
        <v>127</v>
      </c>
      <c r="D37" s="38"/>
      <c r="E37" s="38"/>
      <c r="F37" s="38"/>
      <c r="G37" s="38">
        <v>633762.62</v>
      </c>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row>
    <row r="38" spans="2:33" ht="15" customHeight="1" x14ac:dyDescent="0.3">
      <c r="B38" s="33" t="s">
        <v>128</v>
      </c>
      <c r="C38" s="34" t="s">
        <v>129</v>
      </c>
      <c r="D38" s="38"/>
      <c r="E38" s="38"/>
      <c r="F38" s="38">
        <v>1850.93</v>
      </c>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row>
    <row r="39" spans="2:33" ht="15" customHeight="1" x14ac:dyDescent="0.3">
      <c r="B39" s="33" t="s">
        <v>130</v>
      </c>
      <c r="C39" s="34" t="s">
        <v>117</v>
      </c>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row>
    <row r="40" spans="2:33" ht="15" customHeight="1" x14ac:dyDescent="0.3">
      <c r="B40" s="33" t="s">
        <v>131</v>
      </c>
      <c r="C40" s="34" t="s">
        <v>125</v>
      </c>
      <c r="D40" s="38">
        <v>2500000</v>
      </c>
      <c r="E40" s="38">
        <v>3436.33</v>
      </c>
      <c r="F40" s="38">
        <v>2486.52</v>
      </c>
      <c r="G40" s="38">
        <v>1137504.1599999999</v>
      </c>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row>
    <row r="41" spans="2:33" ht="15.75" customHeight="1" x14ac:dyDescent="0.3">
      <c r="B41" s="125" t="s">
        <v>132</v>
      </c>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row>
    <row r="42" spans="2:33" ht="15" customHeight="1" x14ac:dyDescent="0.3">
      <c r="B42" s="33" t="s">
        <v>133</v>
      </c>
      <c r="C42" s="34" t="s">
        <v>134</v>
      </c>
      <c r="D42" s="41">
        <f t="shared" ref="D42:AG42" si="3">IF(COUNTA(D17,D21)=0,"",N(D35)*N(D26)*N(D36))</f>
        <v>120000</v>
      </c>
      <c r="E42" s="41">
        <f t="shared" si="3"/>
        <v>104.84467986908658</v>
      </c>
      <c r="F42" s="41">
        <f t="shared" si="3"/>
        <v>0</v>
      </c>
      <c r="G42" s="41">
        <f t="shared" si="3"/>
        <v>10370.324576675339</v>
      </c>
      <c r="H42" s="41" t="str">
        <f t="shared" si="3"/>
        <v/>
      </c>
      <c r="I42" s="41" t="str">
        <f t="shared" si="3"/>
        <v/>
      </c>
      <c r="J42" s="41" t="str">
        <f t="shared" si="3"/>
        <v/>
      </c>
      <c r="K42" s="41" t="str">
        <f t="shared" si="3"/>
        <v/>
      </c>
      <c r="L42" s="41" t="str">
        <f t="shared" si="3"/>
        <v/>
      </c>
      <c r="M42" s="41" t="str">
        <f t="shared" si="3"/>
        <v/>
      </c>
      <c r="N42" s="41" t="str">
        <f t="shared" si="3"/>
        <v/>
      </c>
      <c r="O42" s="41" t="str">
        <f t="shared" si="3"/>
        <v/>
      </c>
      <c r="P42" s="41" t="str">
        <f t="shared" si="3"/>
        <v/>
      </c>
      <c r="Q42" s="41" t="str">
        <f t="shared" si="3"/>
        <v/>
      </c>
      <c r="R42" s="41" t="str">
        <f t="shared" si="3"/>
        <v/>
      </c>
      <c r="S42" s="41" t="str">
        <f t="shared" si="3"/>
        <v/>
      </c>
      <c r="T42" s="41" t="str">
        <f t="shared" si="3"/>
        <v/>
      </c>
      <c r="U42" s="41" t="str">
        <f t="shared" si="3"/>
        <v/>
      </c>
      <c r="V42" s="41" t="str">
        <f t="shared" si="3"/>
        <v/>
      </c>
      <c r="W42" s="41" t="str">
        <f t="shared" si="3"/>
        <v/>
      </c>
      <c r="X42" s="41" t="str">
        <f t="shared" si="3"/>
        <v/>
      </c>
      <c r="Y42" s="41" t="str">
        <f t="shared" si="3"/>
        <v/>
      </c>
      <c r="Z42" s="41" t="str">
        <f t="shared" si="3"/>
        <v/>
      </c>
      <c r="AA42" s="41" t="str">
        <f t="shared" si="3"/>
        <v/>
      </c>
      <c r="AB42" s="41" t="str">
        <f t="shared" si="3"/>
        <v/>
      </c>
      <c r="AC42" s="41" t="str">
        <f t="shared" si="3"/>
        <v/>
      </c>
      <c r="AD42" s="41" t="str">
        <f t="shared" si="3"/>
        <v/>
      </c>
      <c r="AE42" s="41" t="str">
        <f t="shared" si="3"/>
        <v/>
      </c>
      <c r="AF42" s="41" t="str">
        <f t="shared" si="3"/>
        <v/>
      </c>
      <c r="AG42" s="41" t="str">
        <f t="shared" si="3"/>
        <v/>
      </c>
    </row>
    <row r="43" spans="2:33" ht="15" customHeight="1" x14ac:dyDescent="0.3">
      <c r="B43" s="33" t="s">
        <v>135</v>
      </c>
      <c r="C43" s="34" t="s">
        <v>134</v>
      </c>
      <c r="D43" s="41">
        <f t="shared" ref="D43:AG43" si="4">IF(COUNTA(D17,D21)=0,"",N(D35)*N(D29)*N(D36))</f>
        <v>180000</v>
      </c>
      <c r="E43" s="41">
        <f t="shared" si="4"/>
        <v>0</v>
      </c>
      <c r="F43" s="41">
        <f t="shared" si="4"/>
        <v>0</v>
      </c>
      <c r="G43" s="41">
        <f t="shared" si="4"/>
        <v>59959.754710964269</v>
      </c>
      <c r="H43" s="41" t="str">
        <f t="shared" si="4"/>
        <v/>
      </c>
      <c r="I43" s="41" t="str">
        <f t="shared" si="4"/>
        <v/>
      </c>
      <c r="J43" s="41" t="str">
        <f t="shared" si="4"/>
        <v/>
      </c>
      <c r="K43" s="41" t="str">
        <f t="shared" si="4"/>
        <v/>
      </c>
      <c r="L43" s="41" t="str">
        <f t="shared" si="4"/>
        <v/>
      </c>
      <c r="M43" s="41" t="str">
        <f t="shared" si="4"/>
        <v/>
      </c>
      <c r="N43" s="41" t="str">
        <f t="shared" si="4"/>
        <v/>
      </c>
      <c r="O43" s="41" t="str">
        <f t="shared" si="4"/>
        <v/>
      </c>
      <c r="P43" s="41" t="str">
        <f t="shared" si="4"/>
        <v/>
      </c>
      <c r="Q43" s="41" t="str">
        <f t="shared" si="4"/>
        <v/>
      </c>
      <c r="R43" s="41" t="str">
        <f t="shared" si="4"/>
        <v/>
      </c>
      <c r="S43" s="41" t="str">
        <f t="shared" si="4"/>
        <v/>
      </c>
      <c r="T43" s="41" t="str">
        <f t="shared" si="4"/>
        <v/>
      </c>
      <c r="U43" s="41" t="str">
        <f t="shared" si="4"/>
        <v/>
      </c>
      <c r="V43" s="41" t="str">
        <f t="shared" si="4"/>
        <v/>
      </c>
      <c r="W43" s="41" t="str">
        <f t="shared" si="4"/>
        <v/>
      </c>
      <c r="X43" s="41" t="str">
        <f t="shared" si="4"/>
        <v/>
      </c>
      <c r="Y43" s="41" t="str">
        <f t="shared" si="4"/>
        <v/>
      </c>
      <c r="Z43" s="41" t="str">
        <f t="shared" si="4"/>
        <v/>
      </c>
      <c r="AA43" s="41" t="str">
        <f t="shared" si="4"/>
        <v/>
      </c>
      <c r="AB43" s="41" t="str">
        <f t="shared" si="4"/>
        <v/>
      </c>
      <c r="AC43" s="41" t="str">
        <f t="shared" si="4"/>
        <v/>
      </c>
      <c r="AD43" s="41" t="str">
        <f t="shared" si="4"/>
        <v/>
      </c>
      <c r="AE43" s="41" t="str">
        <f t="shared" si="4"/>
        <v/>
      </c>
      <c r="AF43" s="41" t="str">
        <f t="shared" si="4"/>
        <v/>
      </c>
      <c r="AG43" s="41" t="str">
        <f t="shared" si="4"/>
        <v/>
      </c>
    </row>
    <row r="44" spans="2:33" ht="15" customHeight="1" x14ac:dyDescent="0.3">
      <c r="B44" s="33" t="s">
        <v>136</v>
      </c>
      <c r="C44" s="34" t="s">
        <v>137</v>
      </c>
      <c r="D44" s="41">
        <f t="shared" ref="D44:AG44" si="5">IF(COUNTA(D17,D21)=0,"",N(D35)*(1+N(D26)+N(D29))*N(D32)*N(D36))</f>
        <v>0</v>
      </c>
      <c r="E44" s="41">
        <f t="shared" si="5"/>
        <v>0</v>
      </c>
      <c r="F44" s="41">
        <f t="shared" si="5"/>
        <v>0</v>
      </c>
      <c r="G44" s="41">
        <f t="shared" si="5"/>
        <v>0</v>
      </c>
      <c r="H44" s="41" t="str">
        <f t="shared" si="5"/>
        <v/>
      </c>
      <c r="I44" s="41" t="str">
        <f t="shared" si="5"/>
        <v/>
      </c>
      <c r="J44" s="41" t="str">
        <f t="shared" si="5"/>
        <v/>
      </c>
      <c r="K44" s="41" t="str">
        <f t="shared" si="5"/>
        <v/>
      </c>
      <c r="L44" s="41" t="str">
        <f t="shared" si="5"/>
        <v/>
      </c>
      <c r="M44" s="41" t="str">
        <f t="shared" si="5"/>
        <v/>
      </c>
      <c r="N44" s="41" t="str">
        <f t="shared" si="5"/>
        <v/>
      </c>
      <c r="O44" s="41" t="str">
        <f t="shared" si="5"/>
        <v/>
      </c>
      <c r="P44" s="41" t="str">
        <f t="shared" si="5"/>
        <v/>
      </c>
      <c r="Q44" s="41" t="str">
        <f t="shared" si="5"/>
        <v/>
      </c>
      <c r="R44" s="41" t="str">
        <f t="shared" si="5"/>
        <v/>
      </c>
      <c r="S44" s="41" t="str">
        <f t="shared" si="5"/>
        <v/>
      </c>
      <c r="T44" s="41" t="str">
        <f t="shared" si="5"/>
        <v/>
      </c>
      <c r="U44" s="41" t="str">
        <f t="shared" si="5"/>
        <v/>
      </c>
      <c r="V44" s="41" t="str">
        <f t="shared" si="5"/>
        <v/>
      </c>
      <c r="W44" s="41" t="str">
        <f t="shared" si="5"/>
        <v/>
      </c>
      <c r="X44" s="41" t="str">
        <f t="shared" si="5"/>
        <v/>
      </c>
      <c r="Y44" s="41" t="str">
        <f t="shared" si="5"/>
        <v/>
      </c>
      <c r="Z44" s="41" t="str">
        <f t="shared" si="5"/>
        <v/>
      </c>
      <c r="AA44" s="41" t="str">
        <f t="shared" si="5"/>
        <v/>
      </c>
      <c r="AB44" s="41" t="str">
        <f t="shared" si="5"/>
        <v/>
      </c>
      <c r="AC44" s="41" t="str">
        <f t="shared" si="5"/>
        <v/>
      </c>
      <c r="AD44" s="41" t="str">
        <f t="shared" si="5"/>
        <v/>
      </c>
      <c r="AE44" s="41" t="str">
        <f t="shared" si="5"/>
        <v/>
      </c>
      <c r="AF44" s="41" t="str">
        <f t="shared" si="5"/>
        <v/>
      </c>
      <c r="AG44" s="41" t="str">
        <f t="shared" si="5"/>
        <v/>
      </c>
    </row>
    <row r="45" spans="2:33" ht="15" customHeight="1" x14ac:dyDescent="0.3">
      <c r="B45" s="33" t="s">
        <v>138</v>
      </c>
      <c r="C45" s="34" t="s">
        <v>139</v>
      </c>
      <c r="D45" s="41">
        <f t="shared" ref="D45:AG45" si="6">IF(COUNTA(D17,D21)=0,"",N(D35)*N(D36))</f>
        <v>1200000</v>
      </c>
      <c r="E45" s="41">
        <f t="shared" si="6"/>
        <v>2096.8820000000001</v>
      </c>
      <c r="F45" s="41">
        <f t="shared" si="6"/>
        <v>0</v>
      </c>
      <c r="G45" s="41">
        <f t="shared" si="6"/>
        <v>384086.02799999999</v>
      </c>
      <c r="H45" s="41" t="str">
        <f t="shared" si="6"/>
        <v/>
      </c>
      <c r="I45" s="41" t="str">
        <f t="shared" si="6"/>
        <v/>
      </c>
      <c r="J45" s="41" t="str">
        <f t="shared" si="6"/>
        <v/>
      </c>
      <c r="K45" s="41" t="str">
        <f t="shared" si="6"/>
        <v/>
      </c>
      <c r="L45" s="41" t="str">
        <f t="shared" si="6"/>
        <v/>
      </c>
      <c r="M45" s="41" t="str">
        <f t="shared" si="6"/>
        <v/>
      </c>
      <c r="N45" s="41" t="str">
        <f t="shared" si="6"/>
        <v/>
      </c>
      <c r="O45" s="41" t="str">
        <f t="shared" si="6"/>
        <v/>
      </c>
      <c r="P45" s="41" t="str">
        <f t="shared" si="6"/>
        <v/>
      </c>
      <c r="Q45" s="41" t="str">
        <f t="shared" si="6"/>
        <v/>
      </c>
      <c r="R45" s="41" t="str">
        <f t="shared" si="6"/>
        <v/>
      </c>
      <c r="S45" s="41" t="str">
        <f t="shared" si="6"/>
        <v/>
      </c>
      <c r="T45" s="41" t="str">
        <f t="shared" si="6"/>
        <v/>
      </c>
      <c r="U45" s="41" t="str">
        <f t="shared" si="6"/>
        <v/>
      </c>
      <c r="V45" s="41" t="str">
        <f t="shared" si="6"/>
        <v/>
      </c>
      <c r="W45" s="41" t="str">
        <f t="shared" si="6"/>
        <v/>
      </c>
      <c r="X45" s="41" t="str">
        <f t="shared" si="6"/>
        <v/>
      </c>
      <c r="Y45" s="41" t="str">
        <f t="shared" si="6"/>
        <v/>
      </c>
      <c r="Z45" s="41" t="str">
        <f t="shared" si="6"/>
        <v/>
      </c>
      <c r="AA45" s="41" t="str">
        <f t="shared" si="6"/>
        <v/>
      </c>
      <c r="AB45" s="41" t="str">
        <f t="shared" si="6"/>
        <v/>
      </c>
      <c r="AC45" s="41" t="str">
        <f t="shared" si="6"/>
        <v/>
      </c>
      <c r="AD45" s="41" t="str">
        <f t="shared" si="6"/>
        <v/>
      </c>
      <c r="AE45" s="41" t="str">
        <f t="shared" si="6"/>
        <v/>
      </c>
      <c r="AF45" s="41" t="str">
        <f t="shared" si="6"/>
        <v/>
      </c>
      <c r="AG45" s="41" t="str">
        <f t="shared" si="6"/>
        <v/>
      </c>
    </row>
    <row r="46" spans="2:33" ht="15" customHeight="1" x14ac:dyDescent="0.3">
      <c r="B46" s="33" t="s">
        <v>140</v>
      </c>
      <c r="C46" s="34" t="s">
        <v>139</v>
      </c>
      <c r="D46" s="41">
        <f t="shared" ref="D46:AG46" si="7">IF(COUNTA(D17,D21)=0,"",N(D37)*N(D36))</f>
        <v>0</v>
      </c>
      <c r="E46" s="41">
        <f t="shared" si="7"/>
        <v>0</v>
      </c>
      <c r="F46" s="41">
        <f t="shared" si="7"/>
        <v>0</v>
      </c>
      <c r="G46" s="41">
        <f t="shared" si="7"/>
        <v>126752.524</v>
      </c>
      <c r="H46" s="41" t="str">
        <f t="shared" si="7"/>
        <v/>
      </c>
      <c r="I46" s="41" t="str">
        <f t="shared" si="7"/>
        <v/>
      </c>
      <c r="J46" s="41" t="str">
        <f t="shared" si="7"/>
        <v/>
      </c>
      <c r="K46" s="41" t="str">
        <f t="shared" si="7"/>
        <v/>
      </c>
      <c r="L46" s="41" t="str">
        <f t="shared" si="7"/>
        <v/>
      </c>
      <c r="M46" s="41" t="str">
        <f t="shared" si="7"/>
        <v/>
      </c>
      <c r="N46" s="41" t="str">
        <f t="shared" si="7"/>
        <v/>
      </c>
      <c r="O46" s="41" t="str">
        <f t="shared" si="7"/>
        <v/>
      </c>
      <c r="P46" s="41" t="str">
        <f t="shared" si="7"/>
        <v/>
      </c>
      <c r="Q46" s="41" t="str">
        <f t="shared" si="7"/>
        <v/>
      </c>
      <c r="R46" s="41" t="str">
        <f t="shared" si="7"/>
        <v/>
      </c>
      <c r="S46" s="41" t="str">
        <f t="shared" si="7"/>
        <v/>
      </c>
      <c r="T46" s="41" t="str">
        <f t="shared" si="7"/>
        <v/>
      </c>
      <c r="U46" s="41" t="str">
        <f t="shared" si="7"/>
        <v/>
      </c>
      <c r="V46" s="41" t="str">
        <f t="shared" si="7"/>
        <v/>
      </c>
      <c r="W46" s="41" t="str">
        <f t="shared" si="7"/>
        <v/>
      </c>
      <c r="X46" s="41" t="str">
        <f t="shared" si="7"/>
        <v/>
      </c>
      <c r="Y46" s="41" t="str">
        <f t="shared" si="7"/>
        <v/>
      </c>
      <c r="Z46" s="41" t="str">
        <f t="shared" si="7"/>
        <v/>
      </c>
      <c r="AA46" s="41" t="str">
        <f t="shared" si="7"/>
        <v/>
      </c>
      <c r="AB46" s="41" t="str">
        <f t="shared" si="7"/>
        <v/>
      </c>
      <c r="AC46" s="41" t="str">
        <f t="shared" si="7"/>
        <v/>
      </c>
      <c r="AD46" s="41" t="str">
        <f t="shared" si="7"/>
        <v/>
      </c>
      <c r="AE46" s="41" t="str">
        <f t="shared" si="7"/>
        <v/>
      </c>
      <c r="AF46" s="41" t="str">
        <f t="shared" si="7"/>
        <v/>
      </c>
      <c r="AG46" s="41" t="str">
        <f t="shared" si="7"/>
        <v/>
      </c>
    </row>
    <row r="47" spans="2:33" ht="15" customHeight="1" x14ac:dyDescent="0.3">
      <c r="B47" s="33" t="s">
        <v>141</v>
      </c>
      <c r="C47" s="34" t="s">
        <v>139</v>
      </c>
      <c r="D47" s="41">
        <f t="shared" ref="D47:AG47" si="8">IF(COUNTA(D17,D21)=0,"",N(D38)*N(D36))</f>
        <v>0</v>
      </c>
      <c r="E47" s="41">
        <f t="shared" si="8"/>
        <v>0</v>
      </c>
      <c r="F47" s="41">
        <f t="shared" si="8"/>
        <v>370.18600000000004</v>
      </c>
      <c r="G47" s="41">
        <f t="shared" si="8"/>
        <v>0</v>
      </c>
      <c r="H47" s="41" t="str">
        <f t="shared" si="8"/>
        <v/>
      </c>
      <c r="I47" s="41" t="str">
        <f t="shared" si="8"/>
        <v/>
      </c>
      <c r="J47" s="41" t="str">
        <f t="shared" si="8"/>
        <v/>
      </c>
      <c r="K47" s="41" t="str">
        <f t="shared" si="8"/>
        <v/>
      </c>
      <c r="L47" s="41" t="str">
        <f t="shared" si="8"/>
        <v/>
      </c>
      <c r="M47" s="41" t="str">
        <f t="shared" si="8"/>
        <v/>
      </c>
      <c r="N47" s="41" t="str">
        <f t="shared" si="8"/>
        <v/>
      </c>
      <c r="O47" s="41" t="str">
        <f t="shared" si="8"/>
        <v/>
      </c>
      <c r="P47" s="41" t="str">
        <f t="shared" si="8"/>
        <v/>
      </c>
      <c r="Q47" s="41" t="str">
        <f t="shared" si="8"/>
        <v/>
      </c>
      <c r="R47" s="41" t="str">
        <f t="shared" si="8"/>
        <v/>
      </c>
      <c r="S47" s="41" t="str">
        <f t="shared" si="8"/>
        <v/>
      </c>
      <c r="T47" s="41" t="str">
        <f t="shared" si="8"/>
        <v/>
      </c>
      <c r="U47" s="41" t="str">
        <f t="shared" si="8"/>
        <v/>
      </c>
      <c r="V47" s="41" t="str">
        <f t="shared" si="8"/>
        <v/>
      </c>
      <c r="W47" s="41" t="str">
        <f t="shared" si="8"/>
        <v/>
      </c>
      <c r="X47" s="41" t="str">
        <f t="shared" si="8"/>
        <v/>
      </c>
      <c r="Y47" s="41" t="str">
        <f t="shared" si="8"/>
        <v/>
      </c>
      <c r="Z47" s="41" t="str">
        <f t="shared" si="8"/>
        <v/>
      </c>
      <c r="AA47" s="41" t="str">
        <f t="shared" si="8"/>
        <v/>
      </c>
      <c r="AB47" s="41" t="str">
        <f t="shared" si="8"/>
        <v/>
      </c>
      <c r="AC47" s="41" t="str">
        <f t="shared" si="8"/>
        <v/>
      </c>
      <c r="AD47" s="41" t="str">
        <f t="shared" si="8"/>
        <v/>
      </c>
      <c r="AE47" s="41" t="str">
        <f t="shared" si="8"/>
        <v/>
      </c>
      <c r="AF47" s="41" t="str">
        <f t="shared" si="8"/>
        <v/>
      </c>
      <c r="AG47" s="41" t="str">
        <f t="shared" si="8"/>
        <v/>
      </c>
    </row>
    <row r="48" spans="2:33" ht="15" customHeight="1" x14ac:dyDescent="0.3">
      <c r="B48" s="42" t="s">
        <v>142</v>
      </c>
      <c r="C48" s="34" t="s">
        <v>143</v>
      </c>
      <c r="D48" s="43">
        <f>IF(COUNTA(D17,D21)=0,"",SUM(D42:D47))</f>
        <v>1500000</v>
      </c>
      <c r="E48" s="43">
        <f t="shared" ref="D48:AG48" si="9">IF(COUNTA(E17,E21)=0,"",SUM(E42:E47))</f>
        <v>2201.7266798690866</v>
      </c>
      <c r="F48" s="43">
        <f t="shared" si="9"/>
        <v>370.18600000000004</v>
      </c>
      <c r="G48" s="43">
        <f t="shared" si="9"/>
        <v>581168.63128763961</v>
      </c>
      <c r="H48" s="43" t="str">
        <f t="shared" si="9"/>
        <v/>
      </c>
      <c r="I48" s="43" t="str">
        <f t="shared" si="9"/>
        <v/>
      </c>
      <c r="J48" s="43" t="str">
        <f t="shared" si="9"/>
        <v/>
      </c>
      <c r="K48" s="43" t="str">
        <f t="shared" si="9"/>
        <v/>
      </c>
      <c r="L48" s="43" t="str">
        <f t="shared" si="9"/>
        <v/>
      </c>
      <c r="M48" s="43" t="str">
        <f t="shared" si="9"/>
        <v/>
      </c>
      <c r="N48" s="43" t="str">
        <f t="shared" si="9"/>
        <v/>
      </c>
      <c r="O48" s="43" t="str">
        <f t="shared" si="9"/>
        <v/>
      </c>
      <c r="P48" s="43" t="str">
        <f t="shared" si="9"/>
        <v/>
      </c>
      <c r="Q48" s="43" t="str">
        <f t="shared" si="9"/>
        <v/>
      </c>
      <c r="R48" s="43" t="str">
        <f t="shared" si="9"/>
        <v/>
      </c>
      <c r="S48" s="43" t="str">
        <f t="shared" si="9"/>
        <v/>
      </c>
      <c r="T48" s="43" t="str">
        <f t="shared" si="9"/>
        <v/>
      </c>
      <c r="U48" s="43" t="str">
        <f t="shared" si="9"/>
        <v/>
      </c>
      <c r="V48" s="43" t="str">
        <f t="shared" si="9"/>
        <v/>
      </c>
      <c r="W48" s="43" t="str">
        <f t="shared" si="9"/>
        <v/>
      </c>
      <c r="X48" s="43" t="str">
        <f t="shared" si="9"/>
        <v/>
      </c>
      <c r="Y48" s="43" t="str">
        <f t="shared" si="9"/>
        <v/>
      </c>
      <c r="Z48" s="43" t="str">
        <f t="shared" si="9"/>
        <v/>
      </c>
      <c r="AA48" s="43" t="str">
        <f t="shared" si="9"/>
        <v/>
      </c>
      <c r="AB48" s="43" t="str">
        <f t="shared" si="9"/>
        <v/>
      </c>
      <c r="AC48" s="43" t="str">
        <f t="shared" si="9"/>
        <v/>
      </c>
      <c r="AD48" s="43" t="str">
        <f t="shared" si="9"/>
        <v/>
      </c>
      <c r="AE48" s="43" t="str">
        <f t="shared" si="9"/>
        <v/>
      </c>
      <c r="AF48" s="43" t="str">
        <f t="shared" si="9"/>
        <v/>
      </c>
      <c r="AG48" s="43" t="str">
        <f t="shared" si="9"/>
        <v/>
      </c>
    </row>
    <row r="49" spans="2:33" ht="15.75" customHeight="1" x14ac:dyDescent="0.3">
      <c r="B49" s="126" t="s">
        <v>144</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row>
    <row r="50" spans="2:33" ht="15" customHeight="1" x14ac:dyDescent="0.3">
      <c r="B50" s="33" t="s">
        <v>145</v>
      </c>
      <c r="C50" s="34" t="s">
        <v>125</v>
      </c>
      <c r="D50" s="41">
        <f t="shared" ref="D50:AG50" si="10">IF(COUNTA(D17,D21)=0,"",N(D40))</f>
        <v>2500000</v>
      </c>
      <c r="E50" s="41">
        <f t="shared" si="10"/>
        <v>3436.33</v>
      </c>
      <c r="F50" s="41">
        <f t="shared" si="10"/>
        <v>2486.52</v>
      </c>
      <c r="G50" s="41">
        <f t="shared" si="10"/>
        <v>1137504.1599999999</v>
      </c>
      <c r="H50" s="41" t="str">
        <f t="shared" si="10"/>
        <v/>
      </c>
      <c r="I50" s="41" t="str">
        <f t="shared" si="10"/>
        <v/>
      </c>
      <c r="J50" s="41" t="str">
        <f t="shared" si="10"/>
        <v/>
      </c>
      <c r="K50" s="41" t="str">
        <f t="shared" si="10"/>
        <v/>
      </c>
      <c r="L50" s="41" t="str">
        <f t="shared" si="10"/>
        <v/>
      </c>
      <c r="M50" s="41" t="str">
        <f t="shared" si="10"/>
        <v/>
      </c>
      <c r="N50" s="41" t="str">
        <f t="shared" si="10"/>
        <v/>
      </c>
      <c r="O50" s="41" t="str">
        <f t="shared" si="10"/>
        <v/>
      </c>
      <c r="P50" s="41" t="str">
        <f t="shared" si="10"/>
        <v/>
      </c>
      <c r="Q50" s="41" t="str">
        <f t="shared" si="10"/>
        <v/>
      </c>
      <c r="R50" s="41" t="str">
        <f t="shared" si="10"/>
        <v/>
      </c>
      <c r="S50" s="41" t="str">
        <f t="shared" si="10"/>
        <v/>
      </c>
      <c r="T50" s="41" t="str">
        <f t="shared" si="10"/>
        <v/>
      </c>
      <c r="U50" s="41" t="str">
        <f t="shared" si="10"/>
        <v/>
      </c>
      <c r="V50" s="41" t="str">
        <f t="shared" si="10"/>
        <v/>
      </c>
      <c r="W50" s="41" t="str">
        <f t="shared" si="10"/>
        <v/>
      </c>
      <c r="X50" s="41" t="str">
        <f t="shared" si="10"/>
        <v/>
      </c>
      <c r="Y50" s="41" t="str">
        <f t="shared" si="10"/>
        <v/>
      </c>
      <c r="Z50" s="41" t="str">
        <f t="shared" si="10"/>
        <v/>
      </c>
      <c r="AA50" s="41" t="str">
        <f t="shared" si="10"/>
        <v/>
      </c>
      <c r="AB50" s="41" t="str">
        <f t="shared" si="10"/>
        <v/>
      </c>
      <c r="AC50" s="41" t="str">
        <f t="shared" si="10"/>
        <v/>
      </c>
      <c r="AD50" s="41" t="str">
        <f t="shared" si="10"/>
        <v/>
      </c>
      <c r="AE50" s="41" t="str">
        <f t="shared" si="10"/>
        <v/>
      </c>
      <c r="AF50" s="41" t="str">
        <f t="shared" si="10"/>
        <v/>
      </c>
      <c r="AG50" s="41" t="str">
        <f t="shared" si="10"/>
        <v/>
      </c>
    </row>
    <row r="51" spans="2:33" ht="15" customHeight="1" x14ac:dyDescent="0.3">
      <c r="B51" s="33" t="s">
        <v>146</v>
      </c>
      <c r="C51" s="34" t="s">
        <v>86</v>
      </c>
      <c r="D51" s="41">
        <f t="shared" ref="D51:AG51" si="11">IF(COUNTA(D17,D21)=0,"",-D48)</f>
        <v>-1500000</v>
      </c>
      <c r="E51" s="41">
        <f t="shared" si="11"/>
        <v>-2201.7266798690866</v>
      </c>
      <c r="F51" s="41">
        <f t="shared" si="11"/>
        <v>-370.18600000000004</v>
      </c>
      <c r="G51" s="41">
        <f t="shared" si="11"/>
        <v>-581168.63128763961</v>
      </c>
      <c r="H51" s="41" t="str">
        <f t="shared" si="11"/>
        <v/>
      </c>
      <c r="I51" s="41" t="str">
        <f t="shared" si="11"/>
        <v/>
      </c>
      <c r="J51" s="41" t="str">
        <f t="shared" si="11"/>
        <v/>
      </c>
      <c r="K51" s="41" t="str">
        <f t="shared" si="11"/>
        <v/>
      </c>
      <c r="L51" s="41" t="str">
        <f t="shared" si="11"/>
        <v/>
      </c>
      <c r="M51" s="41" t="str">
        <f t="shared" si="11"/>
        <v/>
      </c>
      <c r="N51" s="41" t="str">
        <f t="shared" si="11"/>
        <v/>
      </c>
      <c r="O51" s="41" t="str">
        <f t="shared" si="11"/>
        <v/>
      </c>
      <c r="P51" s="41" t="str">
        <f t="shared" si="11"/>
        <v/>
      </c>
      <c r="Q51" s="41" t="str">
        <f t="shared" si="11"/>
        <v/>
      </c>
      <c r="R51" s="41" t="str">
        <f t="shared" si="11"/>
        <v/>
      </c>
      <c r="S51" s="41" t="str">
        <f t="shared" si="11"/>
        <v/>
      </c>
      <c r="T51" s="41" t="str">
        <f t="shared" si="11"/>
        <v/>
      </c>
      <c r="U51" s="41" t="str">
        <f t="shared" si="11"/>
        <v/>
      </c>
      <c r="V51" s="41" t="str">
        <f t="shared" si="11"/>
        <v/>
      </c>
      <c r="W51" s="41" t="str">
        <f t="shared" si="11"/>
        <v/>
      </c>
      <c r="X51" s="41" t="str">
        <f t="shared" si="11"/>
        <v/>
      </c>
      <c r="Y51" s="41" t="str">
        <f t="shared" si="11"/>
        <v/>
      </c>
      <c r="Z51" s="41" t="str">
        <f t="shared" si="11"/>
        <v/>
      </c>
      <c r="AA51" s="41" t="str">
        <f t="shared" si="11"/>
        <v/>
      </c>
      <c r="AB51" s="41" t="str">
        <f t="shared" si="11"/>
        <v/>
      </c>
      <c r="AC51" s="41" t="str">
        <f t="shared" si="11"/>
        <v/>
      </c>
      <c r="AD51" s="41" t="str">
        <f t="shared" si="11"/>
        <v/>
      </c>
      <c r="AE51" s="41" t="str">
        <f t="shared" si="11"/>
        <v/>
      </c>
      <c r="AF51" s="41" t="str">
        <f t="shared" si="11"/>
        <v/>
      </c>
      <c r="AG51" s="41" t="str">
        <f t="shared" si="11"/>
        <v/>
      </c>
    </row>
    <row r="52" spans="2:33" ht="15" customHeight="1" x14ac:dyDescent="0.3">
      <c r="B52" s="44" t="s">
        <v>147</v>
      </c>
      <c r="C52" s="34" t="s">
        <v>148</v>
      </c>
      <c r="D52" s="45">
        <f t="shared" ref="D52:AG52" si="12">IF(COUNTA(D17,D21)=0,"",N(D40)-D48)</f>
        <v>1000000</v>
      </c>
      <c r="E52" s="45">
        <f t="shared" si="12"/>
        <v>1234.6033201309133</v>
      </c>
      <c r="F52" s="45">
        <f t="shared" si="12"/>
        <v>2116.3339999999998</v>
      </c>
      <c r="G52" s="45">
        <f t="shared" si="12"/>
        <v>556335.5287123603</v>
      </c>
      <c r="H52" s="45" t="str">
        <f t="shared" si="12"/>
        <v/>
      </c>
      <c r="I52" s="45" t="str">
        <f t="shared" si="12"/>
        <v/>
      </c>
      <c r="J52" s="45" t="str">
        <f t="shared" si="12"/>
        <v/>
      </c>
      <c r="K52" s="45" t="str">
        <f t="shared" si="12"/>
        <v/>
      </c>
      <c r="L52" s="45" t="str">
        <f t="shared" si="12"/>
        <v/>
      </c>
      <c r="M52" s="45" t="str">
        <f t="shared" si="12"/>
        <v/>
      </c>
      <c r="N52" s="45" t="str">
        <f t="shared" si="12"/>
        <v/>
      </c>
      <c r="O52" s="45" t="str">
        <f t="shared" si="12"/>
        <v/>
      </c>
      <c r="P52" s="45" t="str">
        <f t="shared" si="12"/>
        <v/>
      </c>
      <c r="Q52" s="45" t="str">
        <f t="shared" si="12"/>
        <v/>
      </c>
      <c r="R52" s="45" t="str">
        <f t="shared" si="12"/>
        <v/>
      </c>
      <c r="S52" s="45" t="str">
        <f t="shared" si="12"/>
        <v/>
      </c>
      <c r="T52" s="45" t="str">
        <f t="shared" si="12"/>
        <v/>
      </c>
      <c r="U52" s="45" t="str">
        <f t="shared" si="12"/>
        <v/>
      </c>
      <c r="V52" s="45" t="str">
        <f t="shared" si="12"/>
        <v/>
      </c>
      <c r="W52" s="45" t="str">
        <f t="shared" si="12"/>
        <v/>
      </c>
      <c r="X52" s="45" t="str">
        <f t="shared" si="12"/>
        <v/>
      </c>
      <c r="Y52" s="45" t="str">
        <f t="shared" si="12"/>
        <v/>
      </c>
      <c r="Z52" s="45" t="str">
        <f t="shared" si="12"/>
        <v/>
      </c>
      <c r="AA52" s="45" t="str">
        <f t="shared" si="12"/>
        <v/>
      </c>
      <c r="AB52" s="45" t="str">
        <f t="shared" si="12"/>
        <v/>
      </c>
      <c r="AC52" s="45" t="str">
        <f t="shared" si="12"/>
        <v/>
      </c>
      <c r="AD52" s="45" t="str">
        <f t="shared" si="12"/>
        <v/>
      </c>
      <c r="AE52" s="45" t="str">
        <f t="shared" si="12"/>
        <v/>
      </c>
      <c r="AF52" s="45" t="str">
        <f t="shared" si="12"/>
        <v/>
      </c>
      <c r="AG52" s="45" t="str">
        <f t="shared" si="12"/>
        <v/>
      </c>
    </row>
    <row r="53" spans="2:33" ht="15" customHeight="1" x14ac:dyDescent="0.3">
      <c r="B53" s="33" t="s">
        <v>149</v>
      </c>
      <c r="C53" s="34" t="s">
        <v>86</v>
      </c>
      <c r="D53" s="46" t="str">
        <f t="shared" ref="D53:AG53" si="13">IF(COUNTA(D17,D21)=0,"",IF(D52&lt;0,"⚠ HATA","✓ TAMAM"))</f>
        <v>✓ TAMAM</v>
      </c>
      <c r="E53" s="46" t="str">
        <f t="shared" si="13"/>
        <v>✓ TAMAM</v>
      </c>
      <c r="F53" s="46" t="str">
        <f t="shared" si="13"/>
        <v>✓ TAMAM</v>
      </c>
      <c r="G53" s="46" t="str">
        <f t="shared" si="13"/>
        <v>✓ TAMAM</v>
      </c>
      <c r="H53" s="46" t="str">
        <f t="shared" si="13"/>
        <v/>
      </c>
      <c r="I53" s="46" t="str">
        <f t="shared" si="13"/>
        <v/>
      </c>
      <c r="J53" s="46" t="str">
        <f t="shared" si="13"/>
        <v/>
      </c>
      <c r="K53" s="46" t="str">
        <f t="shared" si="13"/>
        <v/>
      </c>
      <c r="L53" s="46" t="str">
        <f t="shared" si="13"/>
        <v/>
      </c>
      <c r="M53" s="46" t="str">
        <f t="shared" si="13"/>
        <v/>
      </c>
      <c r="N53" s="46" t="str">
        <f t="shared" si="13"/>
        <v/>
      </c>
      <c r="O53" s="46" t="str">
        <f t="shared" si="13"/>
        <v/>
      </c>
      <c r="P53" s="46" t="str">
        <f t="shared" si="13"/>
        <v/>
      </c>
      <c r="Q53" s="46" t="str">
        <f t="shared" si="13"/>
        <v/>
      </c>
      <c r="R53" s="46" t="str">
        <f t="shared" si="13"/>
        <v/>
      </c>
      <c r="S53" s="46" t="str">
        <f t="shared" si="13"/>
        <v/>
      </c>
      <c r="T53" s="46" t="str">
        <f t="shared" si="13"/>
        <v/>
      </c>
      <c r="U53" s="46" t="str">
        <f t="shared" si="13"/>
        <v/>
      </c>
      <c r="V53" s="46" t="str">
        <f t="shared" si="13"/>
        <v/>
      </c>
      <c r="W53" s="46" t="str">
        <f t="shared" si="13"/>
        <v/>
      </c>
      <c r="X53" s="46" t="str">
        <f t="shared" si="13"/>
        <v/>
      </c>
      <c r="Y53" s="46" t="str">
        <f t="shared" si="13"/>
        <v/>
      </c>
      <c r="Z53" s="46" t="str">
        <f t="shared" si="13"/>
        <v/>
      </c>
      <c r="AA53" s="46" t="str">
        <f t="shared" si="13"/>
        <v/>
      </c>
      <c r="AB53" s="46" t="str">
        <f t="shared" si="13"/>
        <v/>
      </c>
      <c r="AC53" s="46" t="str">
        <f t="shared" si="13"/>
        <v/>
      </c>
      <c r="AD53" s="46" t="str">
        <f t="shared" si="13"/>
        <v/>
      </c>
      <c r="AE53" s="46" t="str">
        <f t="shared" si="13"/>
        <v/>
      </c>
      <c r="AF53" s="46" t="str">
        <f t="shared" si="13"/>
        <v/>
      </c>
      <c r="AG53" s="46" t="str">
        <f t="shared" si="13"/>
        <v/>
      </c>
    </row>
    <row r="55" spans="2:33" ht="15.75" customHeight="1" x14ac:dyDescent="0.3">
      <c r="B55" s="127" t="s">
        <v>150</v>
      </c>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row>
    <row r="56" spans="2:33" ht="24" customHeight="1" x14ac:dyDescent="0.3">
      <c r="B56" s="1" t="s">
        <v>151</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2:33" ht="24" customHeight="1" x14ac:dyDescent="0.3">
      <c r="B57" s="107" t="s">
        <v>152</v>
      </c>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row>
    <row r="58" spans="2:33" ht="24" customHeight="1" x14ac:dyDescent="0.3">
      <c r="B58" s="1" t="s">
        <v>153</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2:33" ht="24" customHeight="1" x14ac:dyDescent="0.3">
      <c r="B59" s="107" t="s">
        <v>154</v>
      </c>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2:33" ht="24" customHeight="1" x14ac:dyDescent="0.3">
      <c r="B60" s="1" t="s">
        <v>155</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2:33" ht="24" customHeight="1" x14ac:dyDescent="0.3">
      <c r="B61" s="107" t="s">
        <v>156</v>
      </c>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2:33" ht="24" customHeight="1" x14ac:dyDescent="0.3">
      <c r="B62" s="1" t="s">
        <v>157</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2:33" ht="13.5" customHeight="1" x14ac:dyDescent="0.3">
      <c r="B63" s="118" t="s">
        <v>158</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row>
    <row r="65" spans="2:33" ht="18" customHeight="1" x14ac:dyDescent="0.3">
      <c r="B65" s="128" t="s">
        <v>159</v>
      </c>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row>
    <row r="66" spans="2:33" ht="43.5" customHeight="1" x14ac:dyDescent="0.3">
      <c r="B66" s="129" t="s">
        <v>160</v>
      </c>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row>
    <row r="67" spans="2:33" ht="43.5" customHeight="1" x14ac:dyDescent="0.3">
      <c r="B67" s="130" t="s">
        <v>161</v>
      </c>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row>
    <row r="68" spans="2:33" ht="43.5" customHeight="1" x14ac:dyDescent="0.3">
      <c r="B68" s="129" t="s">
        <v>162</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row>
    <row r="69" spans="2:33" ht="43.5" customHeight="1" x14ac:dyDescent="0.3">
      <c r="B69" s="130" t="s">
        <v>163</v>
      </c>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row>
    <row r="70" spans="2:33" ht="43.5" customHeight="1" x14ac:dyDescent="0.3">
      <c r="B70" s="129" t="s">
        <v>164</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row>
    <row r="71" spans="2:33" ht="43.5" customHeight="1" x14ac:dyDescent="0.3">
      <c r="B71" s="130" t="s">
        <v>165</v>
      </c>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row>
    <row r="72" spans="2:33" ht="15.75" customHeight="1" x14ac:dyDescent="0.3">
      <c r="B72" s="131" t="s">
        <v>166</v>
      </c>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row>
    <row r="74" spans="2:33" ht="18" customHeight="1" x14ac:dyDescent="0.3">
      <c r="B74" s="132" t="s">
        <v>167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row>
    <row r="75" spans="2:33" ht="25.5" customHeight="1" x14ac:dyDescent="0.3">
      <c r="B75" s="133" t="s">
        <v>168</v>
      </c>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row>
    <row r="76" spans="2:33" ht="25.5" customHeight="1" x14ac:dyDescent="0.3">
      <c r="B76" s="134" t="s">
        <v>169</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row>
    <row r="77" spans="2:33" ht="25.5" customHeight="1" x14ac:dyDescent="0.3">
      <c r="B77" s="133" t="s">
        <v>170</v>
      </c>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row>
    <row r="78" spans="2:33" ht="25.5" customHeight="1" x14ac:dyDescent="0.3">
      <c r="B78" s="134" t="s">
        <v>171</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row>
    <row r="79" spans="2:33" ht="25.5" customHeight="1" x14ac:dyDescent="0.3">
      <c r="B79" s="133" t="s">
        <v>172</v>
      </c>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row>
    <row r="80" spans="2:33" ht="25.5" customHeight="1" x14ac:dyDescent="0.3">
      <c r="B80" s="134" t="s">
        <v>173</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row>
    <row r="81" spans="2:33" ht="25.5" customHeight="1" x14ac:dyDescent="0.3">
      <c r="B81" s="133" t="s">
        <v>174</v>
      </c>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row>
    <row r="82" spans="2:33" ht="25.5" customHeight="1" x14ac:dyDescent="0.3">
      <c r="B82" s="135" t="s">
        <v>175</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row>
  </sheetData>
  <mergeCells count="36">
    <mergeCell ref="B82:AG82"/>
    <mergeCell ref="B77:AG77"/>
    <mergeCell ref="B78:AG78"/>
    <mergeCell ref="B79:AG79"/>
    <mergeCell ref="B80:AG80"/>
    <mergeCell ref="B81:AG81"/>
    <mergeCell ref="B71:AG71"/>
    <mergeCell ref="B72:AG72"/>
    <mergeCell ref="B74:AG74"/>
    <mergeCell ref="B75:AG75"/>
    <mergeCell ref="B76:AG76"/>
    <mergeCell ref="B66:AG66"/>
    <mergeCell ref="B67:AG67"/>
    <mergeCell ref="B68:AG68"/>
    <mergeCell ref="B69:AG69"/>
    <mergeCell ref="B70:AG70"/>
    <mergeCell ref="B60:AG60"/>
    <mergeCell ref="B61:AG61"/>
    <mergeCell ref="B62:AG62"/>
    <mergeCell ref="B63:AG63"/>
    <mergeCell ref="B65:AG65"/>
    <mergeCell ref="B55:AG55"/>
    <mergeCell ref="B56:AG56"/>
    <mergeCell ref="B57:AG57"/>
    <mergeCell ref="B58:AG58"/>
    <mergeCell ref="B59:AG59"/>
    <mergeCell ref="B8:AG8"/>
    <mergeCell ref="B23:AG23"/>
    <mergeCell ref="B33:AG33"/>
    <mergeCell ref="B41:AG41"/>
    <mergeCell ref="B49:AG49"/>
    <mergeCell ref="B1:AG1"/>
    <mergeCell ref="B2:AG2"/>
    <mergeCell ref="B3:AG3"/>
    <mergeCell ref="B5:AG5"/>
    <mergeCell ref="B6:AG6"/>
  </mergeCells>
  <dataValidations count="1">
    <dataValidation type="list" allowBlank="1" sqref="D22:AG22" xr:uid="{00000000-0002-0000-0100-000000000000}">
      <formula1>"Gözetim,Korunma Önlemi,Anti-Damping,Gözetim+Damping,Gözetim+Korunma,Diğer"</formula1>
      <formula2>0</formula2>
    </dataValidation>
  </dataValidations>
  <pageMargins left="0.75" right="0.75" top="1" bottom="1"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49"/>
  <sheetViews>
    <sheetView showGridLines="0" zoomScaleNormal="100" workbookViewId="0">
      <pane xSplit="2" ySplit="6" topLeftCell="E7" activePane="bottomRight" state="frozen"/>
      <selection pane="topRight" activeCell="E1" sqref="E1"/>
      <selection pane="bottomLeft" activeCell="A7" sqref="A7"/>
      <selection pane="bottomRight" activeCell="G10" sqref="G10"/>
    </sheetView>
  </sheetViews>
  <sheetFormatPr defaultColWidth="8.6640625" defaultRowHeight="14.4" x14ac:dyDescent="0.3"/>
  <cols>
    <col min="1" max="1" width="3" customWidth="1"/>
    <col min="2" max="2" width="7.5546875" customWidth="1"/>
    <col min="3" max="3" width="12" customWidth="1"/>
    <col min="4" max="4" width="18" customWidth="1"/>
    <col min="5" max="5" width="12" customWidth="1"/>
    <col min="6" max="6" width="11" customWidth="1"/>
    <col min="7" max="7" width="14" customWidth="1"/>
    <col min="8" max="8" width="20" customWidth="1"/>
    <col min="9" max="9" width="16" customWidth="1"/>
    <col min="10" max="10" width="13" customWidth="1"/>
    <col min="11" max="11" width="14" customWidth="1"/>
    <col min="12" max="12" width="13" customWidth="1"/>
    <col min="13" max="13" width="8" customWidth="1"/>
    <col min="14" max="15" width="16" customWidth="1"/>
    <col min="16" max="16" width="18" customWidth="1"/>
    <col min="17" max="17" width="13" customWidth="1"/>
    <col min="18" max="19" width="14" customWidth="1"/>
  </cols>
  <sheetData>
    <row r="1" spans="2:19" ht="24" customHeight="1" x14ac:dyDescent="0.3">
      <c r="B1" s="14" t="s">
        <v>176</v>
      </c>
      <c r="C1" s="14"/>
      <c r="D1" s="14"/>
      <c r="E1" s="14"/>
      <c r="F1" s="14"/>
      <c r="G1" s="14"/>
      <c r="H1" s="14"/>
      <c r="I1" s="14"/>
      <c r="J1" s="14"/>
      <c r="K1" s="14"/>
      <c r="L1" s="14"/>
      <c r="M1" s="14"/>
      <c r="N1" s="14"/>
      <c r="O1" s="14"/>
      <c r="P1" s="14"/>
      <c r="Q1" s="14"/>
      <c r="R1" s="14"/>
      <c r="S1" s="14"/>
    </row>
    <row r="2" spans="2:19" ht="18" customHeight="1" x14ac:dyDescent="0.3">
      <c r="B2" s="13" t="s">
        <v>177</v>
      </c>
      <c r="C2" s="13"/>
      <c r="D2" s="13"/>
      <c r="E2" s="13"/>
      <c r="F2" s="13"/>
      <c r="G2" s="13"/>
      <c r="H2" s="13"/>
      <c r="I2" s="13"/>
      <c r="J2" s="13"/>
      <c r="K2" s="13"/>
      <c r="L2" s="13"/>
      <c r="M2" s="13"/>
      <c r="N2" s="13"/>
      <c r="O2" s="13"/>
      <c r="P2" s="13"/>
      <c r="Q2" s="13"/>
      <c r="R2" s="13"/>
      <c r="S2" s="13"/>
    </row>
    <row r="3" spans="2:19" ht="15" customHeight="1" x14ac:dyDescent="0.3">
      <c r="B3" s="49" t="s">
        <v>178</v>
      </c>
      <c r="C3" s="12"/>
      <c r="D3" s="12"/>
      <c r="E3" s="12"/>
      <c r="F3" s="12"/>
      <c r="G3" s="12"/>
      <c r="H3" s="12"/>
      <c r="J3" s="49" t="s">
        <v>179</v>
      </c>
      <c r="K3" s="12"/>
      <c r="L3" s="12"/>
      <c r="M3" s="49" t="s">
        <v>180</v>
      </c>
      <c r="N3" s="12"/>
      <c r="O3" s="12"/>
      <c r="P3" s="12"/>
      <c r="Q3" s="49" t="s">
        <v>181</v>
      </c>
      <c r="R3" s="11"/>
      <c r="S3" s="11"/>
    </row>
    <row r="4" spans="2:19" ht="15" customHeight="1" x14ac:dyDescent="0.3">
      <c r="B4" s="49" t="s">
        <v>182</v>
      </c>
      <c r="C4" s="50">
        <v>2026</v>
      </c>
      <c r="J4" s="49" t="s">
        <v>183</v>
      </c>
      <c r="K4" s="10" t="s">
        <v>184</v>
      </c>
      <c r="L4" s="10"/>
      <c r="M4" s="10"/>
      <c r="N4" s="9" t="s">
        <v>185</v>
      </c>
      <c r="O4" s="9"/>
      <c r="P4" s="9"/>
      <c r="Q4" s="9"/>
      <c r="R4" s="8" t="str">
        <f>IF(K4="2. Dönem (Temmuz–Aralık)","31.01."&amp;(C4+1),"31.07."&amp;C4)</f>
        <v>31.07.2026</v>
      </c>
      <c r="S4" s="8"/>
    </row>
    <row r="5" spans="2:19" ht="15" customHeight="1" x14ac:dyDescent="0.3">
      <c r="J5" s="7" t="s">
        <v>186</v>
      </c>
      <c r="K5" s="7"/>
      <c r="L5" s="7"/>
      <c r="N5" s="7" t="s">
        <v>187</v>
      </c>
      <c r="O5" s="7"/>
      <c r="P5" s="52" t="s">
        <v>188</v>
      </c>
      <c r="R5" s="7" t="s">
        <v>189</v>
      </c>
      <c r="S5" s="7"/>
    </row>
    <row r="6" spans="2:19" ht="57.75" customHeight="1" x14ac:dyDescent="0.3">
      <c r="B6" s="53" t="s">
        <v>190</v>
      </c>
      <c r="C6" s="53" t="s">
        <v>85</v>
      </c>
      <c r="D6" s="53" t="s">
        <v>87</v>
      </c>
      <c r="E6" s="53" t="s">
        <v>191</v>
      </c>
      <c r="F6" s="53" t="s">
        <v>192</v>
      </c>
      <c r="G6" s="53" t="s">
        <v>94</v>
      </c>
      <c r="H6" s="53" t="s">
        <v>98</v>
      </c>
      <c r="I6" s="53" t="s">
        <v>103</v>
      </c>
      <c r="J6" s="53" t="s">
        <v>193</v>
      </c>
      <c r="K6" s="53" t="s">
        <v>194</v>
      </c>
      <c r="L6" s="53" t="s">
        <v>195</v>
      </c>
      <c r="M6" s="53" t="s">
        <v>196</v>
      </c>
      <c r="N6" s="54" t="s">
        <v>197</v>
      </c>
      <c r="O6" s="55" t="s">
        <v>198</v>
      </c>
      <c r="P6" s="56" t="s">
        <v>199</v>
      </c>
      <c r="Q6" s="53" t="s">
        <v>200</v>
      </c>
      <c r="R6" s="53" t="s">
        <v>201</v>
      </c>
      <c r="S6" s="53" t="s">
        <v>202</v>
      </c>
    </row>
    <row r="7" spans="2:19" ht="15" customHeight="1" x14ac:dyDescent="0.3">
      <c r="B7" s="57">
        <f>IF('Hesaplama Şablonu'!D17="","",1)</f>
        <v>1</v>
      </c>
      <c r="C7" s="58">
        <f>IF('Hesaplama Şablonu'!D17="","",'Hesaplama Şablonu'!D16)</f>
        <v>0</v>
      </c>
      <c r="D7" s="59" t="str">
        <f>IF('Hesaplama Şablonu'!D17="","",'Hesaplama Şablonu'!D17)</f>
        <v>A A.Ş. - Z ÜRÜNÜ</v>
      </c>
      <c r="E7" s="58">
        <f>IF('Hesaplama Şablonu'!D17="","",'Hesaplama Şablonu'!D18)</f>
        <v>0</v>
      </c>
      <c r="F7" s="59">
        <f>IF('Hesaplama Şablonu'!D17="","",'Hesaplama Şablonu'!D19)</f>
        <v>0</v>
      </c>
      <c r="G7" s="59" t="str">
        <f>IF('Hesaplama Şablonu'!D17="","",'Hesaplama Şablonu'!D20)</f>
        <v>—</v>
      </c>
      <c r="H7" s="59" t="str">
        <f>IF('Hesaplama Şablonu'!D17="","",'Hesaplama Şablonu'!D21)</f>
        <v>(Z) Ürünü - Gözetim Örneği</v>
      </c>
      <c r="I7" s="59" t="str">
        <f>IF('Hesaplama Şablonu'!D17="","",'Hesaplama Şablonu'!D22)</f>
        <v>Gözetim</v>
      </c>
      <c r="J7" s="60">
        <f>IF('Hesaplama Şablonu'!D17="","",'Hesaplama Şablonu'!D34)</f>
        <v>4000000</v>
      </c>
      <c r="K7" s="60">
        <f>IF('Hesaplama Şablonu'!D17="","",'Hesaplama Şablonu'!D35)</f>
        <v>6000000</v>
      </c>
      <c r="L7" s="60">
        <f>IF('Hesaplama Şablonu'!D17="","",N('Hesaplama Şablonu'!D34)+N('Hesaplama Şablonu'!D35))</f>
        <v>10000000</v>
      </c>
      <c r="M7" s="61">
        <f>IF('Hesaplama Şablonu'!D17="","",'Hesaplama Şablonu'!D36)</f>
        <v>0.2</v>
      </c>
      <c r="N7" s="62">
        <f>IF('Hesaplama Şablonu'!D17="","",N('Hesaplama Şablonu'!D37))</f>
        <v>0</v>
      </c>
      <c r="O7" s="63">
        <f>IF('Hesaplama Şablonu'!D17="","",N('Hesaplama Şablonu'!D38))</f>
        <v>0</v>
      </c>
      <c r="P7" s="64">
        <f>IF('Hesaplama Şablonu'!D17="","",N('Hesaplama Şablonu'!D35)*(1+N('Hesaplama Şablonu'!D26)+N('Hesaplama Şablonu'!D29))*(1+N('Hesaplama Şablonu'!D32)))</f>
        <v>7500000</v>
      </c>
      <c r="Q7" s="60">
        <f>IF('Hesaplama Şablonu'!D17="","",'Hesaplama Şablonu'!D40)</f>
        <v>2500000</v>
      </c>
      <c r="R7" s="65">
        <f>IF('Hesaplama Şablonu'!D17="","",'Hesaplama Şablonu'!D52)</f>
        <v>1000000</v>
      </c>
      <c r="S7" s="66">
        <f>IF('Hesaplama Şablonu'!D17="","",'Hesaplama Şablonu'!D48)</f>
        <v>1500000</v>
      </c>
    </row>
    <row r="8" spans="2:19" ht="15" customHeight="1" x14ac:dyDescent="0.3">
      <c r="B8" s="67">
        <f>IF('Hesaplama Şablonu'!E17="","",2)</f>
        <v>2</v>
      </c>
      <c r="C8" s="58">
        <f>IF('Hesaplama Şablonu'!E17="","",'Hesaplama Şablonu'!E16)</f>
        <v>0</v>
      </c>
      <c r="D8" s="59" t="str">
        <f>IF('Hesaplama Şablonu'!E17="","",'Hesaplama Şablonu'!E17)</f>
        <v>ANT-001</v>
      </c>
      <c r="E8" s="58">
        <f>IF('Hesaplama Şablonu'!E17="","",'Hesaplama Şablonu'!E18)</f>
        <v>0</v>
      </c>
      <c r="F8" s="59">
        <f>IF('Hesaplama Şablonu'!E17="","",'Hesaplama Şablonu'!E19)</f>
        <v>0</v>
      </c>
      <c r="G8" s="59" t="str">
        <f>IF('Hesaplama Şablonu'!E17="","",'Hesaplama Şablonu'!E20)</f>
        <v>8517.71.00.00</v>
      </c>
      <c r="H8" s="59" t="str">
        <f>IF('Hesaplama Şablonu'!E17="","",'Hesaplama Şablonu'!E21)</f>
        <v>Anten</v>
      </c>
      <c r="I8" s="59" t="str">
        <f>IF('Hesaplama Şablonu'!E17="","",'Hesaplama Şablonu'!E22)</f>
        <v>Gözetim</v>
      </c>
      <c r="J8" s="60">
        <f>IF('Hesaplama Şablonu'!E17="","",'Hesaplama Şablonu'!E34)</f>
        <v>3980.11</v>
      </c>
      <c r="K8" s="60">
        <f>IF('Hesaplama Şablonu'!E17="","",'Hesaplama Şablonu'!E35)</f>
        <v>10484.41</v>
      </c>
      <c r="L8" s="60">
        <f>IF('Hesaplama Şablonu'!E17="","",N('Hesaplama Şablonu'!E34)+N('Hesaplama Şablonu'!E35))</f>
        <v>14464.52</v>
      </c>
      <c r="M8" s="61">
        <f>IF('Hesaplama Şablonu'!E17="","",'Hesaplama Şablonu'!E36)</f>
        <v>0.2</v>
      </c>
      <c r="N8" s="62">
        <f>IF('Hesaplama Şablonu'!E17="","",N('Hesaplama Şablonu'!E37))</f>
        <v>0</v>
      </c>
      <c r="O8" s="63">
        <f>IF('Hesaplama Şablonu'!E17="","",N('Hesaplama Şablonu'!E38))</f>
        <v>0</v>
      </c>
      <c r="P8" s="64">
        <f>IF('Hesaplama Şablonu'!E17="","",N('Hesaplama Şablonu'!E35)*(1+N('Hesaplama Şablonu'!E26)+N('Hesaplama Şablonu'!E29))*(1+N('Hesaplama Şablonu'!E32)))</f>
        <v>11008.633399345432</v>
      </c>
      <c r="Q8" s="60">
        <f>IF('Hesaplama Şablonu'!E17="","",'Hesaplama Şablonu'!E40)</f>
        <v>3436.33</v>
      </c>
      <c r="R8" s="65">
        <f>IF('Hesaplama Şablonu'!E17="","",'Hesaplama Şablonu'!E52)</f>
        <v>1234.6033201309133</v>
      </c>
      <c r="S8" s="66">
        <f>IF('Hesaplama Şablonu'!E17="","",'Hesaplama Şablonu'!E48)</f>
        <v>2201.7266798690866</v>
      </c>
    </row>
    <row r="9" spans="2:19" ht="15" customHeight="1" x14ac:dyDescent="0.3">
      <c r="B9" s="57">
        <f>IF('Hesaplama Şablonu'!F17="","",3)</f>
        <v>3</v>
      </c>
      <c r="C9" s="58">
        <f>IF('Hesaplama Şablonu'!F17="","",'Hesaplama Şablonu'!F16)</f>
        <v>0</v>
      </c>
      <c r="D9" s="59" t="str">
        <f>IF('Hesaplama Şablonu'!F17="","",'Hesaplama Şablonu'!F17)</f>
        <v>PLS-002</v>
      </c>
      <c r="E9" s="58">
        <f>IF('Hesaplama Şablonu'!F17="","",'Hesaplama Şablonu'!F18)</f>
        <v>0</v>
      </c>
      <c r="F9" s="59">
        <f>IF('Hesaplama Şablonu'!F17="","",'Hesaplama Şablonu'!F19)</f>
        <v>0</v>
      </c>
      <c r="G9" s="59" t="str">
        <f>IF('Hesaplama Şablonu'!F17="","",'Hesaplama Şablonu'!F20)</f>
        <v>3926.90.97.90</v>
      </c>
      <c r="H9" s="59" t="str">
        <f>IF('Hesaplama Şablonu'!F17="","",'Hesaplama Şablonu'!F21)</f>
        <v>Plastik Parça</v>
      </c>
      <c r="I9" s="59" t="str">
        <f>IF('Hesaplama Şablonu'!F17="","",'Hesaplama Şablonu'!F22)</f>
        <v>Korunma Önlemi</v>
      </c>
      <c r="J9" s="60">
        <f>IF('Hesaplama Şablonu'!F17="","",'Hesaplama Şablonu'!F34)</f>
        <v>6169.76</v>
      </c>
      <c r="K9" s="60">
        <f>IF('Hesaplama Şablonu'!F17="","",'Hesaplama Şablonu'!F35)</f>
        <v>0</v>
      </c>
      <c r="L9" s="60">
        <f>IF('Hesaplama Şablonu'!F17="","",N('Hesaplama Şablonu'!F34)+N('Hesaplama Şablonu'!F35))</f>
        <v>6169.76</v>
      </c>
      <c r="M9" s="61">
        <f>IF('Hesaplama Şablonu'!F17="","",'Hesaplama Şablonu'!F36)</f>
        <v>0.2</v>
      </c>
      <c r="N9" s="62">
        <f>IF('Hesaplama Şablonu'!F17="","",N('Hesaplama Şablonu'!F37))</f>
        <v>0</v>
      </c>
      <c r="O9" s="63">
        <f>IF('Hesaplama Şablonu'!F17="","",N('Hesaplama Şablonu'!F38))</f>
        <v>1850.93</v>
      </c>
      <c r="P9" s="64">
        <f>IF('Hesaplama Şablonu'!F17="","",N('Hesaplama Şablonu'!F35)*(1+N('Hesaplama Şablonu'!F26)+N('Hesaplama Şablonu'!F29))*(1+N('Hesaplama Şablonu'!F32)))</f>
        <v>0</v>
      </c>
      <c r="Q9" s="60">
        <f>IF('Hesaplama Şablonu'!F17="","",'Hesaplama Şablonu'!F40)</f>
        <v>2486.52</v>
      </c>
      <c r="R9" s="65">
        <f>IF('Hesaplama Şablonu'!F17="","",'Hesaplama Şablonu'!F52)</f>
        <v>2116.3339999999998</v>
      </c>
      <c r="S9" s="66">
        <f>IF('Hesaplama Şablonu'!F17="","",'Hesaplama Şablonu'!F48)</f>
        <v>370.18600000000004</v>
      </c>
    </row>
    <row r="10" spans="2:19" ht="15" customHeight="1" x14ac:dyDescent="0.3">
      <c r="B10" s="67">
        <f>IF('Hesaplama Şablonu'!G17="","",4)</f>
        <v>4</v>
      </c>
      <c r="C10" s="58">
        <f>IF('Hesaplama Şablonu'!G17="","",'Hesaplama Şablonu'!G16)</f>
        <v>0</v>
      </c>
      <c r="D10" s="59" t="str">
        <f>IF('Hesaplama Şablonu'!G17="","",'Hesaplama Şablonu'!G17)</f>
        <v>MNT-25341200IM00021130</v>
      </c>
      <c r="E10" s="58">
        <f>IF('Hesaplama Şablonu'!G17="","",'Hesaplama Şablonu'!G18)</f>
        <v>0</v>
      </c>
      <c r="F10" s="59">
        <f>IF('Hesaplama Şablonu'!G17="","",'Hesaplama Şablonu'!G19)</f>
        <v>0</v>
      </c>
      <c r="G10" s="59" t="str">
        <f>IF('Hesaplama Şablonu'!G17="","",'Hesaplama Şablonu'!G20)</f>
        <v>8302.10.00.19</v>
      </c>
      <c r="H10" s="59" t="str">
        <f>IF('Hesaplama Şablonu'!G17="","",'Hesaplama Şablonu'!G21)</f>
        <v>Menteşe</v>
      </c>
      <c r="I10" s="59" t="str">
        <f>IF('Hesaplama Şablonu'!G17="","",'Hesaplama Şablonu'!G22)</f>
        <v>Gözetim+Damping</v>
      </c>
      <c r="J10" s="60">
        <f>IF('Hesaplama Şablonu'!G17="","",'Hesaplama Şablonu'!G34)</f>
        <v>2298729.86</v>
      </c>
      <c r="K10" s="60">
        <f>IF('Hesaplama Şablonu'!G17="","",'Hesaplama Şablonu'!G35)</f>
        <v>1920430.14</v>
      </c>
      <c r="L10" s="60">
        <f>IF('Hesaplama Şablonu'!G17="","",N('Hesaplama Şablonu'!G34)+N('Hesaplama Şablonu'!G35))</f>
        <v>4219160</v>
      </c>
      <c r="M10" s="61">
        <f>IF('Hesaplama Şablonu'!G17="","",'Hesaplama Şablonu'!G36)</f>
        <v>0.2</v>
      </c>
      <c r="N10" s="62">
        <f>IF('Hesaplama Şablonu'!G17="","",N('Hesaplama Şablonu'!G37))</f>
        <v>633762.62</v>
      </c>
      <c r="O10" s="63">
        <f>IF('Hesaplama Şablonu'!G17="","",N('Hesaplama Şablonu'!G38))</f>
        <v>0</v>
      </c>
      <c r="P10" s="64">
        <f>IF('Hesaplama Şablonu'!G17="","",N('Hesaplama Şablonu'!G35)*(1+N('Hesaplama Şablonu'!G26)+N('Hesaplama Şablonu'!G29))*(1+N('Hesaplama Şablonu'!G32)))</f>
        <v>2272080.5364381978</v>
      </c>
      <c r="Q10" s="60">
        <f>IF('Hesaplama Şablonu'!G17="","",'Hesaplama Şablonu'!G40)</f>
        <v>1137504.1599999999</v>
      </c>
      <c r="R10" s="65">
        <f>IF('Hesaplama Şablonu'!G17="","",'Hesaplama Şablonu'!G52)</f>
        <v>556335.5287123603</v>
      </c>
      <c r="S10" s="66">
        <f>IF('Hesaplama Şablonu'!G17="","",'Hesaplama Şablonu'!G48)</f>
        <v>581168.63128763961</v>
      </c>
    </row>
    <row r="11" spans="2:19" ht="15" customHeight="1" x14ac:dyDescent="0.3">
      <c r="B11" s="57" t="str">
        <f>IF('Hesaplama Şablonu'!H17="","",5)</f>
        <v/>
      </c>
      <c r="C11" s="58" t="str">
        <f>IF('Hesaplama Şablonu'!H17="","",'Hesaplama Şablonu'!H16)</f>
        <v/>
      </c>
      <c r="D11" s="59" t="str">
        <f>IF('Hesaplama Şablonu'!H17="","",'Hesaplama Şablonu'!H17)</f>
        <v/>
      </c>
      <c r="E11" s="58" t="str">
        <f>IF('Hesaplama Şablonu'!H17="","",'Hesaplama Şablonu'!H18)</f>
        <v/>
      </c>
      <c r="F11" s="59" t="str">
        <f>IF('Hesaplama Şablonu'!H17="","",'Hesaplama Şablonu'!H19)</f>
        <v/>
      </c>
      <c r="G11" s="59" t="str">
        <f>IF('Hesaplama Şablonu'!H17="","",'Hesaplama Şablonu'!H20)</f>
        <v/>
      </c>
      <c r="H11" s="59" t="str">
        <f>IF('Hesaplama Şablonu'!H17="","",'Hesaplama Şablonu'!H21)</f>
        <v/>
      </c>
      <c r="I11" s="59" t="str">
        <f>IF('Hesaplama Şablonu'!H17="","",'Hesaplama Şablonu'!H22)</f>
        <v/>
      </c>
      <c r="J11" s="60" t="str">
        <f>IF('Hesaplama Şablonu'!H17="","",'Hesaplama Şablonu'!H34)</f>
        <v/>
      </c>
      <c r="K11" s="60" t="str">
        <f>IF('Hesaplama Şablonu'!H17="","",'Hesaplama Şablonu'!H35)</f>
        <v/>
      </c>
      <c r="L11" s="60" t="str">
        <f>IF('Hesaplama Şablonu'!H17="","",N('Hesaplama Şablonu'!H34)+N('Hesaplama Şablonu'!H35))</f>
        <v/>
      </c>
      <c r="M11" s="61" t="str">
        <f>IF('Hesaplama Şablonu'!H17="","",'Hesaplama Şablonu'!H36)</f>
        <v/>
      </c>
      <c r="N11" s="62" t="str">
        <f>IF('Hesaplama Şablonu'!H17="","",N('Hesaplama Şablonu'!H37))</f>
        <v/>
      </c>
      <c r="O11" s="63" t="str">
        <f>IF('Hesaplama Şablonu'!H17="","",N('Hesaplama Şablonu'!H38))</f>
        <v/>
      </c>
      <c r="P11" s="64" t="str">
        <f>IF('Hesaplama Şablonu'!H17="","",N('Hesaplama Şablonu'!H35)*(1+N('Hesaplama Şablonu'!H26)+N('Hesaplama Şablonu'!H29))*(1+N('Hesaplama Şablonu'!H32)))</f>
        <v/>
      </c>
      <c r="Q11" s="60" t="str">
        <f>IF('Hesaplama Şablonu'!H17="","",'Hesaplama Şablonu'!H40)</f>
        <v/>
      </c>
      <c r="R11" s="65" t="str">
        <f>IF('Hesaplama Şablonu'!H17="","",'Hesaplama Şablonu'!H52)</f>
        <v/>
      </c>
      <c r="S11" s="66" t="str">
        <f>IF('Hesaplama Şablonu'!H17="","",'Hesaplama Şablonu'!H48)</f>
        <v/>
      </c>
    </row>
    <row r="12" spans="2:19" ht="15" customHeight="1" x14ac:dyDescent="0.3">
      <c r="B12" s="67" t="str">
        <f>IF('Hesaplama Şablonu'!I17="","",6)</f>
        <v/>
      </c>
      <c r="C12" s="58" t="str">
        <f>IF('Hesaplama Şablonu'!I17="","",'Hesaplama Şablonu'!I16)</f>
        <v/>
      </c>
      <c r="D12" s="59" t="str">
        <f>IF('Hesaplama Şablonu'!I17="","",'Hesaplama Şablonu'!I17)</f>
        <v/>
      </c>
      <c r="E12" s="58" t="str">
        <f>IF('Hesaplama Şablonu'!I17="","",'Hesaplama Şablonu'!I18)</f>
        <v/>
      </c>
      <c r="F12" s="59" t="str">
        <f>IF('Hesaplama Şablonu'!I17="","",'Hesaplama Şablonu'!I19)</f>
        <v/>
      </c>
      <c r="G12" s="59" t="str">
        <f>IF('Hesaplama Şablonu'!I17="","",'Hesaplama Şablonu'!I20)</f>
        <v/>
      </c>
      <c r="H12" s="59" t="str">
        <f>IF('Hesaplama Şablonu'!I17="","",'Hesaplama Şablonu'!I21)</f>
        <v/>
      </c>
      <c r="I12" s="59" t="str">
        <f>IF('Hesaplama Şablonu'!I17="","",'Hesaplama Şablonu'!I22)</f>
        <v/>
      </c>
      <c r="J12" s="60" t="str">
        <f>IF('Hesaplama Şablonu'!I17="","",'Hesaplama Şablonu'!I34)</f>
        <v/>
      </c>
      <c r="K12" s="60" t="str">
        <f>IF('Hesaplama Şablonu'!I17="","",'Hesaplama Şablonu'!I35)</f>
        <v/>
      </c>
      <c r="L12" s="60" t="str">
        <f>IF('Hesaplama Şablonu'!I17="","",N('Hesaplama Şablonu'!I34)+N('Hesaplama Şablonu'!I35))</f>
        <v/>
      </c>
      <c r="M12" s="61" t="str">
        <f>IF('Hesaplama Şablonu'!I17="","",'Hesaplama Şablonu'!I36)</f>
        <v/>
      </c>
      <c r="N12" s="62" t="str">
        <f>IF('Hesaplama Şablonu'!I17="","",N('Hesaplama Şablonu'!I37))</f>
        <v/>
      </c>
      <c r="O12" s="63" t="str">
        <f>IF('Hesaplama Şablonu'!I17="","",N('Hesaplama Şablonu'!I38))</f>
        <v/>
      </c>
      <c r="P12" s="64" t="str">
        <f>IF('Hesaplama Şablonu'!I17="","",N('Hesaplama Şablonu'!I35)*(1+N('Hesaplama Şablonu'!I26)+N('Hesaplama Şablonu'!I29))*(1+N('Hesaplama Şablonu'!I32)))</f>
        <v/>
      </c>
      <c r="Q12" s="60" t="str">
        <f>IF('Hesaplama Şablonu'!I17="","",'Hesaplama Şablonu'!I40)</f>
        <v/>
      </c>
      <c r="R12" s="65" t="str">
        <f>IF('Hesaplama Şablonu'!I17="","",'Hesaplama Şablonu'!I52)</f>
        <v/>
      </c>
      <c r="S12" s="66" t="str">
        <f>IF('Hesaplama Şablonu'!I17="","",'Hesaplama Şablonu'!I48)</f>
        <v/>
      </c>
    </row>
    <row r="13" spans="2:19" ht="15" customHeight="1" x14ac:dyDescent="0.3">
      <c r="B13" s="57" t="str">
        <f>IF('Hesaplama Şablonu'!J17="","",7)</f>
        <v/>
      </c>
      <c r="C13" s="58" t="str">
        <f>IF('Hesaplama Şablonu'!J17="","",'Hesaplama Şablonu'!J16)</f>
        <v/>
      </c>
      <c r="D13" s="59" t="str">
        <f>IF('Hesaplama Şablonu'!J17="","",'Hesaplama Şablonu'!J17)</f>
        <v/>
      </c>
      <c r="E13" s="58" t="str">
        <f>IF('Hesaplama Şablonu'!J17="","",'Hesaplama Şablonu'!J18)</f>
        <v/>
      </c>
      <c r="F13" s="59" t="str">
        <f>IF('Hesaplama Şablonu'!J17="","",'Hesaplama Şablonu'!J19)</f>
        <v/>
      </c>
      <c r="G13" s="59" t="str">
        <f>IF('Hesaplama Şablonu'!J17="","",'Hesaplama Şablonu'!J20)</f>
        <v/>
      </c>
      <c r="H13" s="59" t="str">
        <f>IF('Hesaplama Şablonu'!J17="","",'Hesaplama Şablonu'!J21)</f>
        <v/>
      </c>
      <c r="I13" s="59" t="str">
        <f>IF('Hesaplama Şablonu'!J17="","",'Hesaplama Şablonu'!J22)</f>
        <v/>
      </c>
      <c r="J13" s="60" t="str">
        <f>IF('Hesaplama Şablonu'!J17="","",'Hesaplama Şablonu'!J34)</f>
        <v/>
      </c>
      <c r="K13" s="60" t="str">
        <f>IF('Hesaplama Şablonu'!J17="","",'Hesaplama Şablonu'!J35)</f>
        <v/>
      </c>
      <c r="L13" s="60" t="str">
        <f>IF('Hesaplama Şablonu'!J17="","",N('Hesaplama Şablonu'!J34)+N('Hesaplama Şablonu'!J35))</f>
        <v/>
      </c>
      <c r="M13" s="61" t="str">
        <f>IF('Hesaplama Şablonu'!J17="","",'Hesaplama Şablonu'!J36)</f>
        <v/>
      </c>
      <c r="N13" s="62" t="str">
        <f>IF('Hesaplama Şablonu'!J17="","",N('Hesaplama Şablonu'!J37))</f>
        <v/>
      </c>
      <c r="O13" s="63" t="str">
        <f>IF('Hesaplama Şablonu'!J17="","",N('Hesaplama Şablonu'!J38))</f>
        <v/>
      </c>
      <c r="P13" s="64" t="str">
        <f>IF('Hesaplama Şablonu'!J17="","",N('Hesaplama Şablonu'!J35)*(1+N('Hesaplama Şablonu'!J26)+N('Hesaplama Şablonu'!J29))*(1+N('Hesaplama Şablonu'!J32)))</f>
        <v/>
      </c>
      <c r="Q13" s="60" t="str">
        <f>IF('Hesaplama Şablonu'!J17="","",'Hesaplama Şablonu'!J40)</f>
        <v/>
      </c>
      <c r="R13" s="65" t="str">
        <f>IF('Hesaplama Şablonu'!J17="","",'Hesaplama Şablonu'!J52)</f>
        <v/>
      </c>
      <c r="S13" s="66" t="str">
        <f>IF('Hesaplama Şablonu'!J17="","",'Hesaplama Şablonu'!J48)</f>
        <v/>
      </c>
    </row>
    <row r="14" spans="2:19" ht="15" customHeight="1" x14ac:dyDescent="0.3">
      <c r="B14" s="67" t="str">
        <f>IF('Hesaplama Şablonu'!K17="","",8)</f>
        <v/>
      </c>
      <c r="C14" s="58" t="str">
        <f>IF('Hesaplama Şablonu'!K17="","",'Hesaplama Şablonu'!K16)</f>
        <v/>
      </c>
      <c r="D14" s="59" t="str">
        <f>IF('Hesaplama Şablonu'!K17="","",'Hesaplama Şablonu'!K17)</f>
        <v/>
      </c>
      <c r="E14" s="58" t="str">
        <f>IF('Hesaplama Şablonu'!K17="","",'Hesaplama Şablonu'!K18)</f>
        <v/>
      </c>
      <c r="F14" s="59" t="str">
        <f>IF('Hesaplama Şablonu'!K17="","",'Hesaplama Şablonu'!K19)</f>
        <v/>
      </c>
      <c r="G14" s="59" t="str">
        <f>IF('Hesaplama Şablonu'!K17="","",'Hesaplama Şablonu'!K20)</f>
        <v/>
      </c>
      <c r="H14" s="59" t="str">
        <f>IF('Hesaplama Şablonu'!K17="","",'Hesaplama Şablonu'!K21)</f>
        <v/>
      </c>
      <c r="I14" s="59" t="str">
        <f>IF('Hesaplama Şablonu'!K17="","",'Hesaplama Şablonu'!K22)</f>
        <v/>
      </c>
      <c r="J14" s="60" t="str">
        <f>IF('Hesaplama Şablonu'!K17="","",'Hesaplama Şablonu'!K34)</f>
        <v/>
      </c>
      <c r="K14" s="60" t="str">
        <f>IF('Hesaplama Şablonu'!K17="","",'Hesaplama Şablonu'!K35)</f>
        <v/>
      </c>
      <c r="L14" s="60" t="str">
        <f>IF('Hesaplama Şablonu'!K17="","",N('Hesaplama Şablonu'!K34)+N('Hesaplama Şablonu'!K35))</f>
        <v/>
      </c>
      <c r="M14" s="61" t="str">
        <f>IF('Hesaplama Şablonu'!K17="","",'Hesaplama Şablonu'!K36)</f>
        <v/>
      </c>
      <c r="N14" s="62" t="str">
        <f>IF('Hesaplama Şablonu'!K17="","",N('Hesaplama Şablonu'!K37))</f>
        <v/>
      </c>
      <c r="O14" s="63" t="str">
        <f>IF('Hesaplama Şablonu'!K17="","",N('Hesaplama Şablonu'!K38))</f>
        <v/>
      </c>
      <c r="P14" s="64" t="str">
        <f>IF('Hesaplama Şablonu'!K17="","",N('Hesaplama Şablonu'!K35)*(1+N('Hesaplama Şablonu'!K26)+N('Hesaplama Şablonu'!K29))*(1+N('Hesaplama Şablonu'!K32)))</f>
        <v/>
      </c>
      <c r="Q14" s="60" t="str">
        <f>IF('Hesaplama Şablonu'!K17="","",'Hesaplama Şablonu'!K40)</f>
        <v/>
      </c>
      <c r="R14" s="65" t="str">
        <f>IF('Hesaplama Şablonu'!K17="","",'Hesaplama Şablonu'!K52)</f>
        <v/>
      </c>
      <c r="S14" s="66" t="str">
        <f>IF('Hesaplama Şablonu'!K17="","",'Hesaplama Şablonu'!K48)</f>
        <v/>
      </c>
    </row>
    <row r="15" spans="2:19" ht="15" customHeight="1" x14ac:dyDescent="0.3">
      <c r="B15" s="57" t="str">
        <f>IF('Hesaplama Şablonu'!L17="","",9)</f>
        <v/>
      </c>
      <c r="C15" s="58" t="str">
        <f>IF('Hesaplama Şablonu'!L17="","",'Hesaplama Şablonu'!L16)</f>
        <v/>
      </c>
      <c r="D15" s="59" t="str">
        <f>IF('Hesaplama Şablonu'!L17="","",'Hesaplama Şablonu'!L17)</f>
        <v/>
      </c>
      <c r="E15" s="58" t="str">
        <f>IF('Hesaplama Şablonu'!L17="","",'Hesaplama Şablonu'!L18)</f>
        <v/>
      </c>
      <c r="F15" s="59" t="str">
        <f>IF('Hesaplama Şablonu'!L17="","",'Hesaplama Şablonu'!L19)</f>
        <v/>
      </c>
      <c r="G15" s="59" t="str">
        <f>IF('Hesaplama Şablonu'!L17="","",'Hesaplama Şablonu'!L20)</f>
        <v/>
      </c>
      <c r="H15" s="59" t="str">
        <f>IF('Hesaplama Şablonu'!L17="","",'Hesaplama Şablonu'!L21)</f>
        <v/>
      </c>
      <c r="I15" s="59" t="str">
        <f>IF('Hesaplama Şablonu'!L17="","",'Hesaplama Şablonu'!L22)</f>
        <v/>
      </c>
      <c r="J15" s="60" t="str">
        <f>IF('Hesaplama Şablonu'!L17="","",'Hesaplama Şablonu'!L34)</f>
        <v/>
      </c>
      <c r="K15" s="60" t="str">
        <f>IF('Hesaplama Şablonu'!L17="","",'Hesaplama Şablonu'!L35)</f>
        <v/>
      </c>
      <c r="L15" s="60" t="str">
        <f>IF('Hesaplama Şablonu'!L17="","",N('Hesaplama Şablonu'!L34)+N('Hesaplama Şablonu'!L35))</f>
        <v/>
      </c>
      <c r="M15" s="61" t="str">
        <f>IF('Hesaplama Şablonu'!L17="","",'Hesaplama Şablonu'!L36)</f>
        <v/>
      </c>
      <c r="N15" s="62" t="str">
        <f>IF('Hesaplama Şablonu'!L17="","",N('Hesaplama Şablonu'!L37))</f>
        <v/>
      </c>
      <c r="O15" s="63" t="str">
        <f>IF('Hesaplama Şablonu'!L17="","",N('Hesaplama Şablonu'!L38))</f>
        <v/>
      </c>
      <c r="P15" s="64" t="str">
        <f>IF('Hesaplama Şablonu'!L17="","",N('Hesaplama Şablonu'!L35)*(1+N('Hesaplama Şablonu'!L26)+N('Hesaplama Şablonu'!L29))*(1+N('Hesaplama Şablonu'!L32)))</f>
        <v/>
      </c>
      <c r="Q15" s="60" t="str">
        <f>IF('Hesaplama Şablonu'!L17="","",'Hesaplama Şablonu'!L40)</f>
        <v/>
      </c>
      <c r="R15" s="65" t="str">
        <f>IF('Hesaplama Şablonu'!L17="","",'Hesaplama Şablonu'!L52)</f>
        <v/>
      </c>
      <c r="S15" s="66" t="str">
        <f>IF('Hesaplama Şablonu'!L17="","",'Hesaplama Şablonu'!L48)</f>
        <v/>
      </c>
    </row>
    <row r="16" spans="2:19" ht="15" customHeight="1" x14ac:dyDescent="0.3">
      <c r="B16" s="67" t="str">
        <f>IF('Hesaplama Şablonu'!M17="","",10)</f>
        <v/>
      </c>
      <c r="C16" s="58" t="str">
        <f>IF('Hesaplama Şablonu'!M17="","",'Hesaplama Şablonu'!M16)</f>
        <v/>
      </c>
      <c r="D16" s="59" t="str">
        <f>IF('Hesaplama Şablonu'!M17="","",'Hesaplama Şablonu'!M17)</f>
        <v/>
      </c>
      <c r="E16" s="58" t="str">
        <f>IF('Hesaplama Şablonu'!M17="","",'Hesaplama Şablonu'!M18)</f>
        <v/>
      </c>
      <c r="F16" s="59" t="str">
        <f>IF('Hesaplama Şablonu'!M17="","",'Hesaplama Şablonu'!M19)</f>
        <v/>
      </c>
      <c r="G16" s="59" t="str">
        <f>IF('Hesaplama Şablonu'!M17="","",'Hesaplama Şablonu'!M20)</f>
        <v/>
      </c>
      <c r="H16" s="59" t="str">
        <f>IF('Hesaplama Şablonu'!M17="","",'Hesaplama Şablonu'!M21)</f>
        <v/>
      </c>
      <c r="I16" s="59" t="str">
        <f>IF('Hesaplama Şablonu'!M17="","",'Hesaplama Şablonu'!M22)</f>
        <v/>
      </c>
      <c r="J16" s="60" t="str">
        <f>IF('Hesaplama Şablonu'!M17="","",'Hesaplama Şablonu'!M34)</f>
        <v/>
      </c>
      <c r="K16" s="60" t="str">
        <f>IF('Hesaplama Şablonu'!M17="","",'Hesaplama Şablonu'!M35)</f>
        <v/>
      </c>
      <c r="L16" s="60" t="str">
        <f>IF('Hesaplama Şablonu'!M17="","",N('Hesaplama Şablonu'!M34)+N('Hesaplama Şablonu'!M35))</f>
        <v/>
      </c>
      <c r="M16" s="61" t="str">
        <f>IF('Hesaplama Şablonu'!M17="","",'Hesaplama Şablonu'!M36)</f>
        <v/>
      </c>
      <c r="N16" s="62" t="str">
        <f>IF('Hesaplama Şablonu'!M17="","",N('Hesaplama Şablonu'!M37))</f>
        <v/>
      </c>
      <c r="O16" s="63" t="str">
        <f>IF('Hesaplama Şablonu'!M17="","",N('Hesaplama Şablonu'!M38))</f>
        <v/>
      </c>
      <c r="P16" s="64" t="str">
        <f>IF('Hesaplama Şablonu'!M17="","",N('Hesaplama Şablonu'!M35)*(1+N('Hesaplama Şablonu'!M26)+N('Hesaplama Şablonu'!M29))*(1+N('Hesaplama Şablonu'!M32)))</f>
        <v/>
      </c>
      <c r="Q16" s="60" t="str">
        <f>IF('Hesaplama Şablonu'!M17="","",'Hesaplama Şablonu'!M40)</f>
        <v/>
      </c>
      <c r="R16" s="65" t="str">
        <f>IF('Hesaplama Şablonu'!M17="","",'Hesaplama Şablonu'!M52)</f>
        <v/>
      </c>
      <c r="S16" s="66" t="str">
        <f>IF('Hesaplama Şablonu'!M17="","",'Hesaplama Şablonu'!M48)</f>
        <v/>
      </c>
    </row>
    <row r="17" spans="2:19" ht="15" customHeight="1" x14ac:dyDescent="0.3">
      <c r="B17" s="57" t="str">
        <f>IF('Hesaplama Şablonu'!N17="","",11)</f>
        <v/>
      </c>
      <c r="C17" s="58" t="str">
        <f>IF('Hesaplama Şablonu'!N17="","",'Hesaplama Şablonu'!N16)</f>
        <v/>
      </c>
      <c r="D17" s="59" t="str">
        <f>IF('Hesaplama Şablonu'!N17="","",'Hesaplama Şablonu'!N17)</f>
        <v/>
      </c>
      <c r="E17" s="58" t="str">
        <f>IF('Hesaplama Şablonu'!N17="","",'Hesaplama Şablonu'!N18)</f>
        <v/>
      </c>
      <c r="F17" s="59" t="str">
        <f>IF('Hesaplama Şablonu'!N17="","",'Hesaplama Şablonu'!N19)</f>
        <v/>
      </c>
      <c r="G17" s="59" t="str">
        <f>IF('Hesaplama Şablonu'!N17="","",'Hesaplama Şablonu'!N20)</f>
        <v/>
      </c>
      <c r="H17" s="59" t="str">
        <f>IF('Hesaplama Şablonu'!N17="","",'Hesaplama Şablonu'!N21)</f>
        <v/>
      </c>
      <c r="I17" s="59" t="str">
        <f>IF('Hesaplama Şablonu'!N17="","",'Hesaplama Şablonu'!N22)</f>
        <v/>
      </c>
      <c r="J17" s="60" t="str">
        <f>IF('Hesaplama Şablonu'!N17="","",'Hesaplama Şablonu'!N34)</f>
        <v/>
      </c>
      <c r="K17" s="60" t="str">
        <f>IF('Hesaplama Şablonu'!N17="","",'Hesaplama Şablonu'!N35)</f>
        <v/>
      </c>
      <c r="L17" s="60" t="str">
        <f>IF('Hesaplama Şablonu'!N17="","",N('Hesaplama Şablonu'!N34)+N('Hesaplama Şablonu'!N35))</f>
        <v/>
      </c>
      <c r="M17" s="61" t="str">
        <f>IF('Hesaplama Şablonu'!N17="","",'Hesaplama Şablonu'!N36)</f>
        <v/>
      </c>
      <c r="N17" s="62" t="str">
        <f>IF('Hesaplama Şablonu'!N17="","",N('Hesaplama Şablonu'!N37))</f>
        <v/>
      </c>
      <c r="O17" s="63" t="str">
        <f>IF('Hesaplama Şablonu'!N17="","",N('Hesaplama Şablonu'!N38))</f>
        <v/>
      </c>
      <c r="P17" s="64" t="str">
        <f>IF('Hesaplama Şablonu'!N17="","",N('Hesaplama Şablonu'!N35)*(1+N('Hesaplama Şablonu'!N26)+N('Hesaplama Şablonu'!N29))*(1+N('Hesaplama Şablonu'!N32)))</f>
        <v/>
      </c>
      <c r="Q17" s="60" t="str">
        <f>IF('Hesaplama Şablonu'!N17="","",'Hesaplama Şablonu'!N40)</f>
        <v/>
      </c>
      <c r="R17" s="65" t="str">
        <f>IF('Hesaplama Şablonu'!N17="","",'Hesaplama Şablonu'!N52)</f>
        <v/>
      </c>
      <c r="S17" s="66" t="str">
        <f>IF('Hesaplama Şablonu'!N17="","",'Hesaplama Şablonu'!N48)</f>
        <v/>
      </c>
    </row>
    <row r="18" spans="2:19" ht="15" customHeight="1" x14ac:dyDescent="0.3">
      <c r="B18" s="67" t="str">
        <f>IF('Hesaplama Şablonu'!O17="","",12)</f>
        <v/>
      </c>
      <c r="C18" s="58" t="str">
        <f>IF('Hesaplama Şablonu'!O17="","",'Hesaplama Şablonu'!O16)</f>
        <v/>
      </c>
      <c r="D18" s="59" t="str">
        <f>IF('Hesaplama Şablonu'!O17="","",'Hesaplama Şablonu'!O17)</f>
        <v/>
      </c>
      <c r="E18" s="58" t="str">
        <f>IF('Hesaplama Şablonu'!O17="","",'Hesaplama Şablonu'!O18)</f>
        <v/>
      </c>
      <c r="F18" s="59" t="str">
        <f>IF('Hesaplama Şablonu'!O17="","",'Hesaplama Şablonu'!O19)</f>
        <v/>
      </c>
      <c r="G18" s="59" t="str">
        <f>IF('Hesaplama Şablonu'!O17="","",'Hesaplama Şablonu'!O20)</f>
        <v/>
      </c>
      <c r="H18" s="59" t="str">
        <f>IF('Hesaplama Şablonu'!O17="","",'Hesaplama Şablonu'!O21)</f>
        <v/>
      </c>
      <c r="I18" s="59" t="str">
        <f>IF('Hesaplama Şablonu'!O17="","",'Hesaplama Şablonu'!O22)</f>
        <v/>
      </c>
      <c r="J18" s="60" t="str">
        <f>IF('Hesaplama Şablonu'!O17="","",'Hesaplama Şablonu'!O34)</f>
        <v/>
      </c>
      <c r="K18" s="60" t="str">
        <f>IF('Hesaplama Şablonu'!O17="","",'Hesaplama Şablonu'!O35)</f>
        <v/>
      </c>
      <c r="L18" s="60" t="str">
        <f>IF('Hesaplama Şablonu'!O17="","",N('Hesaplama Şablonu'!O34)+N('Hesaplama Şablonu'!O35))</f>
        <v/>
      </c>
      <c r="M18" s="61" t="str">
        <f>IF('Hesaplama Şablonu'!O17="","",'Hesaplama Şablonu'!O36)</f>
        <v/>
      </c>
      <c r="N18" s="62" t="str">
        <f>IF('Hesaplama Şablonu'!O17="","",N('Hesaplama Şablonu'!O37))</f>
        <v/>
      </c>
      <c r="O18" s="63" t="str">
        <f>IF('Hesaplama Şablonu'!O17="","",N('Hesaplama Şablonu'!O38))</f>
        <v/>
      </c>
      <c r="P18" s="64" t="str">
        <f>IF('Hesaplama Şablonu'!O17="","",N('Hesaplama Şablonu'!O35)*(1+N('Hesaplama Şablonu'!O26)+N('Hesaplama Şablonu'!O29))*(1+N('Hesaplama Şablonu'!O32)))</f>
        <v/>
      </c>
      <c r="Q18" s="60" t="str">
        <f>IF('Hesaplama Şablonu'!O17="","",'Hesaplama Şablonu'!O40)</f>
        <v/>
      </c>
      <c r="R18" s="65" t="str">
        <f>IF('Hesaplama Şablonu'!O17="","",'Hesaplama Şablonu'!O52)</f>
        <v/>
      </c>
      <c r="S18" s="66" t="str">
        <f>IF('Hesaplama Şablonu'!O17="","",'Hesaplama Şablonu'!O48)</f>
        <v/>
      </c>
    </row>
    <row r="19" spans="2:19" ht="15" customHeight="1" x14ac:dyDescent="0.3">
      <c r="B19" s="57" t="str">
        <f>IF('Hesaplama Şablonu'!P17="","",13)</f>
        <v/>
      </c>
      <c r="C19" s="58" t="str">
        <f>IF('Hesaplama Şablonu'!P17="","",'Hesaplama Şablonu'!P16)</f>
        <v/>
      </c>
      <c r="D19" s="59" t="str">
        <f>IF('Hesaplama Şablonu'!P17="","",'Hesaplama Şablonu'!P17)</f>
        <v/>
      </c>
      <c r="E19" s="58" t="str">
        <f>IF('Hesaplama Şablonu'!P17="","",'Hesaplama Şablonu'!P18)</f>
        <v/>
      </c>
      <c r="F19" s="59" t="str">
        <f>IF('Hesaplama Şablonu'!P17="","",'Hesaplama Şablonu'!P19)</f>
        <v/>
      </c>
      <c r="G19" s="59" t="str">
        <f>IF('Hesaplama Şablonu'!P17="","",'Hesaplama Şablonu'!P20)</f>
        <v/>
      </c>
      <c r="H19" s="59" t="str">
        <f>IF('Hesaplama Şablonu'!P17="","",'Hesaplama Şablonu'!P21)</f>
        <v/>
      </c>
      <c r="I19" s="59" t="str">
        <f>IF('Hesaplama Şablonu'!P17="","",'Hesaplama Şablonu'!P22)</f>
        <v/>
      </c>
      <c r="J19" s="60" t="str">
        <f>IF('Hesaplama Şablonu'!P17="","",'Hesaplama Şablonu'!P34)</f>
        <v/>
      </c>
      <c r="K19" s="60" t="str">
        <f>IF('Hesaplama Şablonu'!P17="","",'Hesaplama Şablonu'!P35)</f>
        <v/>
      </c>
      <c r="L19" s="60" t="str">
        <f>IF('Hesaplama Şablonu'!P17="","",N('Hesaplama Şablonu'!P34)+N('Hesaplama Şablonu'!P35))</f>
        <v/>
      </c>
      <c r="M19" s="61" t="str">
        <f>IF('Hesaplama Şablonu'!P17="","",'Hesaplama Şablonu'!P36)</f>
        <v/>
      </c>
      <c r="N19" s="62" t="str">
        <f>IF('Hesaplama Şablonu'!P17="","",N('Hesaplama Şablonu'!P37))</f>
        <v/>
      </c>
      <c r="O19" s="63" t="str">
        <f>IF('Hesaplama Şablonu'!P17="","",N('Hesaplama Şablonu'!P38))</f>
        <v/>
      </c>
      <c r="P19" s="64" t="str">
        <f>IF('Hesaplama Şablonu'!P17="","",N('Hesaplama Şablonu'!P35)*(1+N('Hesaplama Şablonu'!P26)+N('Hesaplama Şablonu'!P29))*(1+N('Hesaplama Şablonu'!P32)))</f>
        <v/>
      </c>
      <c r="Q19" s="60" t="str">
        <f>IF('Hesaplama Şablonu'!P17="","",'Hesaplama Şablonu'!P40)</f>
        <v/>
      </c>
      <c r="R19" s="65" t="str">
        <f>IF('Hesaplama Şablonu'!P17="","",'Hesaplama Şablonu'!P52)</f>
        <v/>
      </c>
      <c r="S19" s="66" t="str">
        <f>IF('Hesaplama Şablonu'!P17="","",'Hesaplama Şablonu'!P48)</f>
        <v/>
      </c>
    </row>
    <row r="20" spans="2:19" ht="15" customHeight="1" x14ac:dyDescent="0.3">
      <c r="B20" s="67" t="str">
        <f>IF('Hesaplama Şablonu'!Q17="","",14)</f>
        <v/>
      </c>
      <c r="C20" s="58" t="str">
        <f>IF('Hesaplama Şablonu'!Q17="","",'Hesaplama Şablonu'!Q16)</f>
        <v/>
      </c>
      <c r="D20" s="59" t="str">
        <f>IF('Hesaplama Şablonu'!Q17="","",'Hesaplama Şablonu'!Q17)</f>
        <v/>
      </c>
      <c r="E20" s="58" t="str">
        <f>IF('Hesaplama Şablonu'!Q17="","",'Hesaplama Şablonu'!Q18)</f>
        <v/>
      </c>
      <c r="F20" s="59" t="str">
        <f>IF('Hesaplama Şablonu'!Q17="","",'Hesaplama Şablonu'!Q19)</f>
        <v/>
      </c>
      <c r="G20" s="59" t="str">
        <f>IF('Hesaplama Şablonu'!Q17="","",'Hesaplama Şablonu'!Q20)</f>
        <v/>
      </c>
      <c r="H20" s="59" t="str">
        <f>IF('Hesaplama Şablonu'!Q17="","",'Hesaplama Şablonu'!Q21)</f>
        <v/>
      </c>
      <c r="I20" s="59" t="str">
        <f>IF('Hesaplama Şablonu'!Q17="","",'Hesaplama Şablonu'!Q22)</f>
        <v/>
      </c>
      <c r="J20" s="60" t="str">
        <f>IF('Hesaplama Şablonu'!Q17="","",'Hesaplama Şablonu'!Q34)</f>
        <v/>
      </c>
      <c r="K20" s="60" t="str">
        <f>IF('Hesaplama Şablonu'!Q17="","",'Hesaplama Şablonu'!Q35)</f>
        <v/>
      </c>
      <c r="L20" s="60" t="str">
        <f>IF('Hesaplama Şablonu'!Q17="","",N('Hesaplama Şablonu'!Q34)+N('Hesaplama Şablonu'!Q35))</f>
        <v/>
      </c>
      <c r="M20" s="61" t="str">
        <f>IF('Hesaplama Şablonu'!Q17="","",'Hesaplama Şablonu'!Q36)</f>
        <v/>
      </c>
      <c r="N20" s="62" t="str">
        <f>IF('Hesaplama Şablonu'!Q17="","",N('Hesaplama Şablonu'!Q37))</f>
        <v/>
      </c>
      <c r="O20" s="63" t="str">
        <f>IF('Hesaplama Şablonu'!Q17="","",N('Hesaplama Şablonu'!Q38))</f>
        <v/>
      </c>
      <c r="P20" s="64" t="str">
        <f>IF('Hesaplama Şablonu'!Q17="","",N('Hesaplama Şablonu'!Q35)*(1+N('Hesaplama Şablonu'!Q26)+N('Hesaplama Şablonu'!Q29))*(1+N('Hesaplama Şablonu'!Q32)))</f>
        <v/>
      </c>
      <c r="Q20" s="60" t="str">
        <f>IF('Hesaplama Şablonu'!Q17="","",'Hesaplama Şablonu'!Q40)</f>
        <v/>
      </c>
      <c r="R20" s="65" t="str">
        <f>IF('Hesaplama Şablonu'!Q17="","",'Hesaplama Şablonu'!Q52)</f>
        <v/>
      </c>
      <c r="S20" s="66" t="str">
        <f>IF('Hesaplama Şablonu'!Q17="","",'Hesaplama Şablonu'!Q48)</f>
        <v/>
      </c>
    </row>
    <row r="21" spans="2:19" ht="15" customHeight="1" x14ac:dyDescent="0.3">
      <c r="B21" s="57" t="str">
        <f>IF('Hesaplama Şablonu'!R17="","",15)</f>
        <v/>
      </c>
      <c r="C21" s="58" t="str">
        <f>IF('Hesaplama Şablonu'!R17="","",'Hesaplama Şablonu'!R16)</f>
        <v/>
      </c>
      <c r="D21" s="59" t="str">
        <f>IF('Hesaplama Şablonu'!R17="","",'Hesaplama Şablonu'!R17)</f>
        <v/>
      </c>
      <c r="E21" s="58" t="str">
        <f>IF('Hesaplama Şablonu'!R17="","",'Hesaplama Şablonu'!R18)</f>
        <v/>
      </c>
      <c r="F21" s="59" t="str">
        <f>IF('Hesaplama Şablonu'!R17="","",'Hesaplama Şablonu'!R19)</f>
        <v/>
      </c>
      <c r="G21" s="59" t="str">
        <f>IF('Hesaplama Şablonu'!R17="","",'Hesaplama Şablonu'!R20)</f>
        <v/>
      </c>
      <c r="H21" s="59" t="str">
        <f>IF('Hesaplama Şablonu'!R17="","",'Hesaplama Şablonu'!R21)</f>
        <v/>
      </c>
      <c r="I21" s="59" t="str">
        <f>IF('Hesaplama Şablonu'!R17="","",'Hesaplama Şablonu'!R22)</f>
        <v/>
      </c>
      <c r="J21" s="60" t="str">
        <f>IF('Hesaplama Şablonu'!R17="","",'Hesaplama Şablonu'!R34)</f>
        <v/>
      </c>
      <c r="K21" s="60" t="str">
        <f>IF('Hesaplama Şablonu'!R17="","",'Hesaplama Şablonu'!R35)</f>
        <v/>
      </c>
      <c r="L21" s="60" t="str">
        <f>IF('Hesaplama Şablonu'!R17="","",N('Hesaplama Şablonu'!R34)+N('Hesaplama Şablonu'!R35))</f>
        <v/>
      </c>
      <c r="M21" s="61" t="str">
        <f>IF('Hesaplama Şablonu'!R17="","",'Hesaplama Şablonu'!R36)</f>
        <v/>
      </c>
      <c r="N21" s="62" t="str">
        <f>IF('Hesaplama Şablonu'!R17="","",N('Hesaplama Şablonu'!R37))</f>
        <v/>
      </c>
      <c r="O21" s="63" t="str">
        <f>IF('Hesaplama Şablonu'!R17="","",N('Hesaplama Şablonu'!R38))</f>
        <v/>
      </c>
      <c r="P21" s="64" t="str">
        <f>IF('Hesaplama Şablonu'!R17="","",N('Hesaplama Şablonu'!R35)*(1+N('Hesaplama Şablonu'!R26)+N('Hesaplama Şablonu'!R29))*(1+N('Hesaplama Şablonu'!R32)))</f>
        <v/>
      </c>
      <c r="Q21" s="60" t="str">
        <f>IF('Hesaplama Şablonu'!R17="","",'Hesaplama Şablonu'!R40)</f>
        <v/>
      </c>
      <c r="R21" s="65" t="str">
        <f>IF('Hesaplama Şablonu'!R17="","",'Hesaplama Şablonu'!R52)</f>
        <v/>
      </c>
      <c r="S21" s="66" t="str">
        <f>IF('Hesaplama Şablonu'!R17="","",'Hesaplama Şablonu'!R48)</f>
        <v/>
      </c>
    </row>
    <row r="22" spans="2:19" ht="15" customHeight="1" x14ac:dyDescent="0.3">
      <c r="B22" s="67" t="str">
        <f>IF('Hesaplama Şablonu'!S17="","",16)</f>
        <v/>
      </c>
      <c r="C22" s="58" t="str">
        <f>IF('Hesaplama Şablonu'!S17="","",'Hesaplama Şablonu'!S16)</f>
        <v/>
      </c>
      <c r="D22" s="59" t="str">
        <f>IF('Hesaplama Şablonu'!S17="","",'Hesaplama Şablonu'!S17)</f>
        <v/>
      </c>
      <c r="E22" s="58" t="str">
        <f>IF('Hesaplama Şablonu'!S17="","",'Hesaplama Şablonu'!S18)</f>
        <v/>
      </c>
      <c r="F22" s="59" t="str">
        <f>IF('Hesaplama Şablonu'!S17="","",'Hesaplama Şablonu'!S19)</f>
        <v/>
      </c>
      <c r="G22" s="59" t="str">
        <f>IF('Hesaplama Şablonu'!S17="","",'Hesaplama Şablonu'!S20)</f>
        <v/>
      </c>
      <c r="H22" s="59" t="str">
        <f>IF('Hesaplama Şablonu'!S17="","",'Hesaplama Şablonu'!S21)</f>
        <v/>
      </c>
      <c r="I22" s="59" t="str">
        <f>IF('Hesaplama Şablonu'!S17="","",'Hesaplama Şablonu'!S22)</f>
        <v/>
      </c>
      <c r="J22" s="60" t="str">
        <f>IF('Hesaplama Şablonu'!S17="","",'Hesaplama Şablonu'!S34)</f>
        <v/>
      </c>
      <c r="K22" s="60" t="str">
        <f>IF('Hesaplama Şablonu'!S17="","",'Hesaplama Şablonu'!S35)</f>
        <v/>
      </c>
      <c r="L22" s="60" t="str">
        <f>IF('Hesaplama Şablonu'!S17="","",N('Hesaplama Şablonu'!S34)+N('Hesaplama Şablonu'!S35))</f>
        <v/>
      </c>
      <c r="M22" s="61" t="str">
        <f>IF('Hesaplama Şablonu'!S17="","",'Hesaplama Şablonu'!S36)</f>
        <v/>
      </c>
      <c r="N22" s="62" t="str">
        <f>IF('Hesaplama Şablonu'!S17="","",N('Hesaplama Şablonu'!S37))</f>
        <v/>
      </c>
      <c r="O22" s="63" t="str">
        <f>IF('Hesaplama Şablonu'!S17="","",N('Hesaplama Şablonu'!S38))</f>
        <v/>
      </c>
      <c r="P22" s="64" t="str">
        <f>IF('Hesaplama Şablonu'!S17="","",N('Hesaplama Şablonu'!S35)*(1+N('Hesaplama Şablonu'!S26)+N('Hesaplama Şablonu'!S29))*(1+N('Hesaplama Şablonu'!S32)))</f>
        <v/>
      </c>
      <c r="Q22" s="60" t="str">
        <f>IF('Hesaplama Şablonu'!S17="","",'Hesaplama Şablonu'!S40)</f>
        <v/>
      </c>
      <c r="R22" s="65" t="str">
        <f>IF('Hesaplama Şablonu'!S17="","",'Hesaplama Şablonu'!S52)</f>
        <v/>
      </c>
      <c r="S22" s="66" t="str">
        <f>IF('Hesaplama Şablonu'!S17="","",'Hesaplama Şablonu'!S48)</f>
        <v/>
      </c>
    </row>
    <row r="23" spans="2:19" ht="15" customHeight="1" x14ac:dyDescent="0.3">
      <c r="B23" s="57" t="str">
        <f>IF('Hesaplama Şablonu'!T17="","",17)</f>
        <v/>
      </c>
      <c r="C23" s="58" t="str">
        <f>IF('Hesaplama Şablonu'!T17="","",'Hesaplama Şablonu'!T16)</f>
        <v/>
      </c>
      <c r="D23" s="59" t="str">
        <f>IF('Hesaplama Şablonu'!T17="","",'Hesaplama Şablonu'!T17)</f>
        <v/>
      </c>
      <c r="E23" s="58" t="str">
        <f>IF('Hesaplama Şablonu'!T17="","",'Hesaplama Şablonu'!T18)</f>
        <v/>
      </c>
      <c r="F23" s="59" t="str">
        <f>IF('Hesaplama Şablonu'!T17="","",'Hesaplama Şablonu'!T19)</f>
        <v/>
      </c>
      <c r="G23" s="59" t="str">
        <f>IF('Hesaplama Şablonu'!T17="","",'Hesaplama Şablonu'!T20)</f>
        <v/>
      </c>
      <c r="H23" s="59" t="str">
        <f>IF('Hesaplama Şablonu'!T17="","",'Hesaplama Şablonu'!T21)</f>
        <v/>
      </c>
      <c r="I23" s="59" t="str">
        <f>IF('Hesaplama Şablonu'!T17="","",'Hesaplama Şablonu'!T22)</f>
        <v/>
      </c>
      <c r="J23" s="60" t="str">
        <f>IF('Hesaplama Şablonu'!T17="","",'Hesaplama Şablonu'!T34)</f>
        <v/>
      </c>
      <c r="K23" s="60" t="str">
        <f>IF('Hesaplama Şablonu'!T17="","",'Hesaplama Şablonu'!T35)</f>
        <v/>
      </c>
      <c r="L23" s="60" t="str">
        <f>IF('Hesaplama Şablonu'!T17="","",N('Hesaplama Şablonu'!T34)+N('Hesaplama Şablonu'!T35))</f>
        <v/>
      </c>
      <c r="M23" s="61" t="str">
        <f>IF('Hesaplama Şablonu'!T17="","",'Hesaplama Şablonu'!T36)</f>
        <v/>
      </c>
      <c r="N23" s="62" t="str">
        <f>IF('Hesaplama Şablonu'!T17="","",N('Hesaplama Şablonu'!T37))</f>
        <v/>
      </c>
      <c r="O23" s="63" t="str">
        <f>IF('Hesaplama Şablonu'!T17="","",N('Hesaplama Şablonu'!T38))</f>
        <v/>
      </c>
      <c r="P23" s="64" t="str">
        <f>IF('Hesaplama Şablonu'!T17="","",N('Hesaplama Şablonu'!T35)*(1+N('Hesaplama Şablonu'!T26)+N('Hesaplama Şablonu'!T29))*(1+N('Hesaplama Şablonu'!T32)))</f>
        <v/>
      </c>
      <c r="Q23" s="60" t="str">
        <f>IF('Hesaplama Şablonu'!T17="","",'Hesaplama Şablonu'!T40)</f>
        <v/>
      </c>
      <c r="R23" s="65" t="str">
        <f>IF('Hesaplama Şablonu'!T17="","",'Hesaplama Şablonu'!T52)</f>
        <v/>
      </c>
      <c r="S23" s="66" t="str">
        <f>IF('Hesaplama Şablonu'!T17="","",'Hesaplama Şablonu'!T48)</f>
        <v/>
      </c>
    </row>
    <row r="24" spans="2:19" ht="15" customHeight="1" x14ac:dyDescent="0.3">
      <c r="B24" s="67" t="str">
        <f>IF('Hesaplama Şablonu'!U17="","",18)</f>
        <v/>
      </c>
      <c r="C24" s="58" t="str">
        <f>IF('Hesaplama Şablonu'!U17="","",'Hesaplama Şablonu'!U16)</f>
        <v/>
      </c>
      <c r="D24" s="59" t="str">
        <f>IF('Hesaplama Şablonu'!U17="","",'Hesaplama Şablonu'!U17)</f>
        <v/>
      </c>
      <c r="E24" s="58" t="str">
        <f>IF('Hesaplama Şablonu'!U17="","",'Hesaplama Şablonu'!U18)</f>
        <v/>
      </c>
      <c r="F24" s="59" t="str">
        <f>IF('Hesaplama Şablonu'!U17="","",'Hesaplama Şablonu'!U19)</f>
        <v/>
      </c>
      <c r="G24" s="59" t="str">
        <f>IF('Hesaplama Şablonu'!U17="","",'Hesaplama Şablonu'!U20)</f>
        <v/>
      </c>
      <c r="H24" s="59" t="str">
        <f>IF('Hesaplama Şablonu'!U17="","",'Hesaplama Şablonu'!U21)</f>
        <v/>
      </c>
      <c r="I24" s="59" t="str">
        <f>IF('Hesaplama Şablonu'!U17="","",'Hesaplama Şablonu'!U22)</f>
        <v/>
      </c>
      <c r="J24" s="60" t="str">
        <f>IF('Hesaplama Şablonu'!U17="","",'Hesaplama Şablonu'!U34)</f>
        <v/>
      </c>
      <c r="K24" s="60" t="str">
        <f>IF('Hesaplama Şablonu'!U17="","",'Hesaplama Şablonu'!U35)</f>
        <v/>
      </c>
      <c r="L24" s="60" t="str">
        <f>IF('Hesaplama Şablonu'!U17="","",N('Hesaplama Şablonu'!U34)+N('Hesaplama Şablonu'!U35))</f>
        <v/>
      </c>
      <c r="M24" s="61" t="str">
        <f>IF('Hesaplama Şablonu'!U17="","",'Hesaplama Şablonu'!U36)</f>
        <v/>
      </c>
      <c r="N24" s="62" t="str">
        <f>IF('Hesaplama Şablonu'!U17="","",N('Hesaplama Şablonu'!U37))</f>
        <v/>
      </c>
      <c r="O24" s="63" t="str">
        <f>IF('Hesaplama Şablonu'!U17="","",N('Hesaplama Şablonu'!U38))</f>
        <v/>
      </c>
      <c r="P24" s="64" t="str">
        <f>IF('Hesaplama Şablonu'!U17="","",N('Hesaplama Şablonu'!U35)*(1+N('Hesaplama Şablonu'!U26)+N('Hesaplama Şablonu'!U29))*(1+N('Hesaplama Şablonu'!U32)))</f>
        <v/>
      </c>
      <c r="Q24" s="60" t="str">
        <f>IF('Hesaplama Şablonu'!U17="","",'Hesaplama Şablonu'!U40)</f>
        <v/>
      </c>
      <c r="R24" s="65" t="str">
        <f>IF('Hesaplama Şablonu'!U17="","",'Hesaplama Şablonu'!U52)</f>
        <v/>
      </c>
      <c r="S24" s="66" t="str">
        <f>IF('Hesaplama Şablonu'!U17="","",'Hesaplama Şablonu'!U48)</f>
        <v/>
      </c>
    </row>
    <row r="25" spans="2:19" ht="15" customHeight="1" x14ac:dyDescent="0.3">
      <c r="B25" s="57" t="str">
        <f>IF('Hesaplama Şablonu'!V17="","",19)</f>
        <v/>
      </c>
      <c r="C25" s="58" t="str">
        <f>IF('Hesaplama Şablonu'!V17="","",'Hesaplama Şablonu'!V16)</f>
        <v/>
      </c>
      <c r="D25" s="59" t="str">
        <f>IF('Hesaplama Şablonu'!V17="","",'Hesaplama Şablonu'!V17)</f>
        <v/>
      </c>
      <c r="E25" s="58" t="str">
        <f>IF('Hesaplama Şablonu'!V17="","",'Hesaplama Şablonu'!V18)</f>
        <v/>
      </c>
      <c r="F25" s="59" t="str">
        <f>IF('Hesaplama Şablonu'!V17="","",'Hesaplama Şablonu'!V19)</f>
        <v/>
      </c>
      <c r="G25" s="59" t="str">
        <f>IF('Hesaplama Şablonu'!V17="","",'Hesaplama Şablonu'!V20)</f>
        <v/>
      </c>
      <c r="H25" s="59" t="str">
        <f>IF('Hesaplama Şablonu'!V17="","",'Hesaplama Şablonu'!V21)</f>
        <v/>
      </c>
      <c r="I25" s="59" t="str">
        <f>IF('Hesaplama Şablonu'!V17="","",'Hesaplama Şablonu'!V22)</f>
        <v/>
      </c>
      <c r="J25" s="60" t="str">
        <f>IF('Hesaplama Şablonu'!V17="","",'Hesaplama Şablonu'!V34)</f>
        <v/>
      </c>
      <c r="K25" s="60" t="str">
        <f>IF('Hesaplama Şablonu'!V17="","",'Hesaplama Şablonu'!V35)</f>
        <v/>
      </c>
      <c r="L25" s="60" t="str">
        <f>IF('Hesaplama Şablonu'!V17="","",N('Hesaplama Şablonu'!V34)+N('Hesaplama Şablonu'!V35))</f>
        <v/>
      </c>
      <c r="M25" s="61" t="str">
        <f>IF('Hesaplama Şablonu'!V17="","",'Hesaplama Şablonu'!V36)</f>
        <v/>
      </c>
      <c r="N25" s="62" t="str">
        <f>IF('Hesaplama Şablonu'!V17="","",N('Hesaplama Şablonu'!V37))</f>
        <v/>
      </c>
      <c r="O25" s="63" t="str">
        <f>IF('Hesaplama Şablonu'!V17="","",N('Hesaplama Şablonu'!V38))</f>
        <v/>
      </c>
      <c r="P25" s="64" t="str">
        <f>IF('Hesaplama Şablonu'!V17="","",N('Hesaplama Şablonu'!V35)*(1+N('Hesaplama Şablonu'!V26)+N('Hesaplama Şablonu'!V29))*(1+N('Hesaplama Şablonu'!V32)))</f>
        <v/>
      </c>
      <c r="Q25" s="60" t="str">
        <f>IF('Hesaplama Şablonu'!V17="","",'Hesaplama Şablonu'!V40)</f>
        <v/>
      </c>
      <c r="R25" s="65" t="str">
        <f>IF('Hesaplama Şablonu'!V17="","",'Hesaplama Şablonu'!V52)</f>
        <v/>
      </c>
      <c r="S25" s="66" t="str">
        <f>IF('Hesaplama Şablonu'!V17="","",'Hesaplama Şablonu'!V48)</f>
        <v/>
      </c>
    </row>
    <row r="26" spans="2:19" ht="15" customHeight="1" x14ac:dyDescent="0.3">
      <c r="B26" s="67" t="str">
        <f>IF('Hesaplama Şablonu'!W17="","",20)</f>
        <v/>
      </c>
      <c r="C26" s="58" t="str">
        <f>IF('Hesaplama Şablonu'!W17="","",'Hesaplama Şablonu'!W16)</f>
        <v/>
      </c>
      <c r="D26" s="59" t="str">
        <f>IF('Hesaplama Şablonu'!W17="","",'Hesaplama Şablonu'!W17)</f>
        <v/>
      </c>
      <c r="E26" s="58" t="str">
        <f>IF('Hesaplama Şablonu'!W17="","",'Hesaplama Şablonu'!W18)</f>
        <v/>
      </c>
      <c r="F26" s="59" t="str">
        <f>IF('Hesaplama Şablonu'!W17="","",'Hesaplama Şablonu'!W19)</f>
        <v/>
      </c>
      <c r="G26" s="59" t="str">
        <f>IF('Hesaplama Şablonu'!W17="","",'Hesaplama Şablonu'!W20)</f>
        <v/>
      </c>
      <c r="H26" s="59" t="str">
        <f>IF('Hesaplama Şablonu'!W17="","",'Hesaplama Şablonu'!W21)</f>
        <v/>
      </c>
      <c r="I26" s="59" t="str">
        <f>IF('Hesaplama Şablonu'!W17="","",'Hesaplama Şablonu'!W22)</f>
        <v/>
      </c>
      <c r="J26" s="60" t="str">
        <f>IF('Hesaplama Şablonu'!W17="","",'Hesaplama Şablonu'!W34)</f>
        <v/>
      </c>
      <c r="K26" s="60" t="str">
        <f>IF('Hesaplama Şablonu'!W17="","",'Hesaplama Şablonu'!W35)</f>
        <v/>
      </c>
      <c r="L26" s="60" t="str">
        <f>IF('Hesaplama Şablonu'!W17="","",N('Hesaplama Şablonu'!W34)+N('Hesaplama Şablonu'!W35))</f>
        <v/>
      </c>
      <c r="M26" s="61" t="str">
        <f>IF('Hesaplama Şablonu'!W17="","",'Hesaplama Şablonu'!W36)</f>
        <v/>
      </c>
      <c r="N26" s="62" t="str">
        <f>IF('Hesaplama Şablonu'!W17="","",N('Hesaplama Şablonu'!W37))</f>
        <v/>
      </c>
      <c r="O26" s="63" t="str">
        <f>IF('Hesaplama Şablonu'!W17="","",N('Hesaplama Şablonu'!W38))</f>
        <v/>
      </c>
      <c r="P26" s="64" t="str">
        <f>IF('Hesaplama Şablonu'!W17="","",N('Hesaplama Şablonu'!W35)*(1+N('Hesaplama Şablonu'!W26)+N('Hesaplama Şablonu'!W29))*(1+N('Hesaplama Şablonu'!W32)))</f>
        <v/>
      </c>
      <c r="Q26" s="60" t="str">
        <f>IF('Hesaplama Şablonu'!W17="","",'Hesaplama Şablonu'!W40)</f>
        <v/>
      </c>
      <c r="R26" s="65" t="str">
        <f>IF('Hesaplama Şablonu'!W17="","",'Hesaplama Şablonu'!W52)</f>
        <v/>
      </c>
      <c r="S26" s="66" t="str">
        <f>IF('Hesaplama Şablonu'!W17="","",'Hesaplama Şablonu'!W48)</f>
        <v/>
      </c>
    </row>
    <row r="27" spans="2:19" ht="15" customHeight="1" x14ac:dyDescent="0.3">
      <c r="B27" s="57" t="str">
        <f>IF('Hesaplama Şablonu'!X17="","",21)</f>
        <v/>
      </c>
      <c r="C27" s="58" t="str">
        <f>IF('Hesaplama Şablonu'!X17="","",'Hesaplama Şablonu'!X16)</f>
        <v/>
      </c>
      <c r="D27" s="59" t="str">
        <f>IF('Hesaplama Şablonu'!X17="","",'Hesaplama Şablonu'!X17)</f>
        <v/>
      </c>
      <c r="E27" s="58" t="str">
        <f>IF('Hesaplama Şablonu'!X17="","",'Hesaplama Şablonu'!X18)</f>
        <v/>
      </c>
      <c r="F27" s="59" t="str">
        <f>IF('Hesaplama Şablonu'!X17="","",'Hesaplama Şablonu'!X19)</f>
        <v/>
      </c>
      <c r="G27" s="59" t="str">
        <f>IF('Hesaplama Şablonu'!X17="","",'Hesaplama Şablonu'!X20)</f>
        <v/>
      </c>
      <c r="H27" s="59" t="str">
        <f>IF('Hesaplama Şablonu'!X17="","",'Hesaplama Şablonu'!X21)</f>
        <v/>
      </c>
      <c r="I27" s="59" t="str">
        <f>IF('Hesaplama Şablonu'!X17="","",'Hesaplama Şablonu'!X22)</f>
        <v/>
      </c>
      <c r="J27" s="60" t="str">
        <f>IF('Hesaplama Şablonu'!X17="","",'Hesaplama Şablonu'!X34)</f>
        <v/>
      </c>
      <c r="K27" s="60" t="str">
        <f>IF('Hesaplama Şablonu'!X17="","",'Hesaplama Şablonu'!X35)</f>
        <v/>
      </c>
      <c r="L27" s="60" t="str">
        <f>IF('Hesaplama Şablonu'!X17="","",N('Hesaplama Şablonu'!X34)+N('Hesaplama Şablonu'!X35))</f>
        <v/>
      </c>
      <c r="M27" s="61" t="str">
        <f>IF('Hesaplama Şablonu'!X17="","",'Hesaplama Şablonu'!X36)</f>
        <v/>
      </c>
      <c r="N27" s="62" t="str">
        <f>IF('Hesaplama Şablonu'!X17="","",N('Hesaplama Şablonu'!X37))</f>
        <v/>
      </c>
      <c r="O27" s="63" t="str">
        <f>IF('Hesaplama Şablonu'!X17="","",N('Hesaplama Şablonu'!X38))</f>
        <v/>
      </c>
      <c r="P27" s="64" t="str">
        <f>IF('Hesaplama Şablonu'!X17="","",N('Hesaplama Şablonu'!X35)*(1+N('Hesaplama Şablonu'!X26)+N('Hesaplama Şablonu'!X29))*(1+N('Hesaplama Şablonu'!X32)))</f>
        <v/>
      </c>
      <c r="Q27" s="60" t="str">
        <f>IF('Hesaplama Şablonu'!X17="","",'Hesaplama Şablonu'!X40)</f>
        <v/>
      </c>
      <c r="R27" s="65" t="str">
        <f>IF('Hesaplama Şablonu'!X17="","",'Hesaplama Şablonu'!X52)</f>
        <v/>
      </c>
      <c r="S27" s="66" t="str">
        <f>IF('Hesaplama Şablonu'!X17="","",'Hesaplama Şablonu'!X48)</f>
        <v/>
      </c>
    </row>
    <row r="28" spans="2:19" ht="15" customHeight="1" x14ac:dyDescent="0.3">
      <c r="B28" s="67" t="str">
        <f>IF('Hesaplama Şablonu'!Y17="","",22)</f>
        <v/>
      </c>
      <c r="C28" s="58" t="str">
        <f>IF('Hesaplama Şablonu'!Y17="","",'Hesaplama Şablonu'!Y16)</f>
        <v/>
      </c>
      <c r="D28" s="59" t="str">
        <f>IF('Hesaplama Şablonu'!Y17="","",'Hesaplama Şablonu'!Y17)</f>
        <v/>
      </c>
      <c r="E28" s="58" t="str">
        <f>IF('Hesaplama Şablonu'!Y17="","",'Hesaplama Şablonu'!Y18)</f>
        <v/>
      </c>
      <c r="F28" s="59" t="str">
        <f>IF('Hesaplama Şablonu'!Y17="","",'Hesaplama Şablonu'!Y19)</f>
        <v/>
      </c>
      <c r="G28" s="59" t="str">
        <f>IF('Hesaplama Şablonu'!Y17="","",'Hesaplama Şablonu'!Y20)</f>
        <v/>
      </c>
      <c r="H28" s="59" t="str">
        <f>IF('Hesaplama Şablonu'!Y17="","",'Hesaplama Şablonu'!Y21)</f>
        <v/>
      </c>
      <c r="I28" s="59" t="str">
        <f>IF('Hesaplama Şablonu'!Y17="","",'Hesaplama Şablonu'!Y22)</f>
        <v/>
      </c>
      <c r="J28" s="60" t="str">
        <f>IF('Hesaplama Şablonu'!Y17="","",'Hesaplama Şablonu'!Y34)</f>
        <v/>
      </c>
      <c r="K28" s="60" t="str">
        <f>IF('Hesaplama Şablonu'!Y17="","",'Hesaplama Şablonu'!Y35)</f>
        <v/>
      </c>
      <c r="L28" s="60" t="str">
        <f>IF('Hesaplama Şablonu'!Y17="","",N('Hesaplama Şablonu'!Y34)+N('Hesaplama Şablonu'!Y35))</f>
        <v/>
      </c>
      <c r="M28" s="61" t="str">
        <f>IF('Hesaplama Şablonu'!Y17="","",'Hesaplama Şablonu'!Y36)</f>
        <v/>
      </c>
      <c r="N28" s="62" t="str">
        <f>IF('Hesaplama Şablonu'!Y17="","",N('Hesaplama Şablonu'!Y37))</f>
        <v/>
      </c>
      <c r="O28" s="63" t="str">
        <f>IF('Hesaplama Şablonu'!Y17="","",N('Hesaplama Şablonu'!Y38))</f>
        <v/>
      </c>
      <c r="P28" s="64" t="str">
        <f>IF('Hesaplama Şablonu'!Y17="","",N('Hesaplama Şablonu'!Y35)*(1+N('Hesaplama Şablonu'!Y26)+N('Hesaplama Şablonu'!Y29))*(1+N('Hesaplama Şablonu'!Y32)))</f>
        <v/>
      </c>
      <c r="Q28" s="60" t="str">
        <f>IF('Hesaplama Şablonu'!Y17="","",'Hesaplama Şablonu'!Y40)</f>
        <v/>
      </c>
      <c r="R28" s="65" t="str">
        <f>IF('Hesaplama Şablonu'!Y17="","",'Hesaplama Şablonu'!Y52)</f>
        <v/>
      </c>
      <c r="S28" s="66" t="str">
        <f>IF('Hesaplama Şablonu'!Y17="","",'Hesaplama Şablonu'!Y48)</f>
        <v/>
      </c>
    </row>
    <row r="29" spans="2:19" ht="15" customHeight="1" x14ac:dyDescent="0.3">
      <c r="B29" s="57" t="str">
        <f>IF('Hesaplama Şablonu'!Z17="","",23)</f>
        <v/>
      </c>
      <c r="C29" s="58" t="str">
        <f>IF('Hesaplama Şablonu'!Z17="","",'Hesaplama Şablonu'!Z16)</f>
        <v/>
      </c>
      <c r="D29" s="59" t="str">
        <f>IF('Hesaplama Şablonu'!Z17="","",'Hesaplama Şablonu'!Z17)</f>
        <v/>
      </c>
      <c r="E29" s="58" t="str">
        <f>IF('Hesaplama Şablonu'!Z17="","",'Hesaplama Şablonu'!Z18)</f>
        <v/>
      </c>
      <c r="F29" s="59" t="str">
        <f>IF('Hesaplama Şablonu'!Z17="","",'Hesaplama Şablonu'!Z19)</f>
        <v/>
      </c>
      <c r="G29" s="59" t="str">
        <f>IF('Hesaplama Şablonu'!Z17="","",'Hesaplama Şablonu'!Z20)</f>
        <v/>
      </c>
      <c r="H29" s="59" t="str">
        <f>IF('Hesaplama Şablonu'!Z17="","",'Hesaplama Şablonu'!Z21)</f>
        <v/>
      </c>
      <c r="I29" s="59" t="str">
        <f>IF('Hesaplama Şablonu'!Z17="","",'Hesaplama Şablonu'!Z22)</f>
        <v/>
      </c>
      <c r="J29" s="60" t="str">
        <f>IF('Hesaplama Şablonu'!Z17="","",'Hesaplama Şablonu'!Z34)</f>
        <v/>
      </c>
      <c r="K29" s="60" t="str">
        <f>IF('Hesaplama Şablonu'!Z17="","",'Hesaplama Şablonu'!Z35)</f>
        <v/>
      </c>
      <c r="L29" s="60" t="str">
        <f>IF('Hesaplama Şablonu'!Z17="","",N('Hesaplama Şablonu'!Z34)+N('Hesaplama Şablonu'!Z35))</f>
        <v/>
      </c>
      <c r="M29" s="61" t="str">
        <f>IF('Hesaplama Şablonu'!Z17="","",'Hesaplama Şablonu'!Z36)</f>
        <v/>
      </c>
      <c r="N29" s="62" t="str">
        <f>IF('Hesaplama Şablonu'!Z17="","",N('Hesaplama Şablonu'!Z37))</f>
        <v/>
      </c>
      <c r="O29" s="63" t="str">
        <f>IF('Hesaplama Şablonu'!Z17="","",N('Hesaplama Şablonu'!Z38))</f>
        <v/>
      </c>
      <c r="P29" s="64" t="str">
        <f>IF('Hesaplama Şablonu'!Z17="","",N('Hesaplama Şablonu'!Z35)*(1+N('Hesaplama Şablonu'!Z26)+N('Hesaplama Şablonu'!Z29))*(1+N('Hesaplama Şablonu'!Z32)))</f>
        <v/>
      </c>
      <c r="Q29" s="60" t="str">
        <f>IF('Hesaplama Şablonu'!Z17="","",'Hesaplama Şablonu'!Z40)</f>
        <v/>
      </c>
      <c r="R29" s="65" t="str">
        <f>IF('Hesaplama Şablonu'!Z17="","",'Hesaplama Şablonu'!Z52)</f>
        <v/>
      </c>
      <c r="S29" s="66" t="str">
        <f>IF('Hesaplama Şablonu'!Z17="","",'Hesaplama Şablonu'!Z48)</f>
        <v/>
      </c>
    </row>
    <row r="30" spans="2:19" ht="15" customHeight="1" x14ac:dyDescent="0.3">
      <c r="B30" s="67" t="str">
        <f>IF('Hesaplama Şablonu'!AA17="","",24)</f>
        <v/>
      </c>
      <c r="C30" s="58" t="str">
        <f>IF('Hesaplama Şablonu'!AA17="","",'Hesaplama Şablonu'!AA16)</f>
        <v/>
      </c>
      <c r="D30" s="59" t="str">
        <f>IF('Hesaplama Şablonu'!AA17="","",'Hesaplama Şablonu'!AA17)</f>
        <v/>
      </c>
      <c r="E30" s="58" t="str">
        <f>IF('Hesaplama Şablonu'!AA17="","",'Hesaplama Şablonu'!AA18)</f>
        <v/>
      </c>
      <c r="F30" s="59" t="str">
        <f>IF('Hesaplama Şablonu'!AA17="","",'Hesaplama Şablonu'!AA19)</f>
        <v/>
      </c>
      <c r="G30" s="59" t="str">
        <f>IF('Hesaplama Şablonu'!AA17="","",'Hesaplama Şablonu'!AA20)</f>
        <v/>
      </c>
      <c r="H30" s="59" t="str">
        <f>IF('Hesaplama Şablonu'!AA17="","",'Hesaplama Şablonu'!AA21)</f>
        <v/>
      </c>
      <c r="I30" s="59" t="str">
        <f>IF('Hesaplama Şablonu'!AA17="","",'Hesaplama Şablonu'!AA22)</f>
        <v/>
      </c>
      <c r="J30" s="60" t="str">
        <f>IF('Hesaplama Şablonu'!AA17="","",'Hesaplama Şablonu'!AA34)</f>
        <v/>
      </c>
      <c r="K30" s="60" t="str">
        <f>IF('Hesaplama Şablonu'!AA17="","",'Hesaplama Şablonu'!AA35)</f>
        <v/>
      </c>
      <c r="L30" s="60" t="str">
        <f>IF('Hesaplama Şablonu'!AA17="","",N('Hesaplama Şablonu'!AA34)+N('Hesaplama Şablonu'!AA35))</f>
        <v/>
      </c>
      <c r="M30" s="61" t="str">
        <f>IF('Hesaplama Şablonu'!AA17="","",'Hesaplama Şablonu'!AA36)</f>
        <v/>
      </c>
      <c r="N30" s="62" t="str">
        <f>IF('Hesaplama Şablonu'!AA17="","",N('Hesaplama Şablonu'!AA37))</f>
        <v/>
      </c>
      <c r="O30" s="63" t="str">
        <f>IF('Hesaplama Şablonu'!AA17="","",N('Hesaplama Şablonu'!AA38))</f>
        <v/>
      </c>
      <c r="P30" s="64" t="str">
        <f>IF('Hesaplama Şablonu'!AA17="","",N('Hesaplama Şablonu'!AA35)*(1+N('Hesaplama Şablonu'!AA26)+N('Hesaplama Şablonu'!AA29))*(1+N('Hesaplama Şablonu'!AA32)))</f>
        <v/>
      </c>
      <c r="Q30" s="60" t="str">
        <f>IF('Hesaplama Şablonu'!AA17="","",'Hesaplama Şablonu'!AA40)</f>
        <v/>
      </c>
      <c r="R30" s="65" t="str">
        <f>IF('Hesaplama Şablonu'!AA17="","",'Hesaplama Şablonu'!AA52)</f>
        <v/>
      </c>
      <c r="S30" s="66" t="str">
        <f>IF('Hesaplama Şablonu'!AA17="","",'Hesaplama Şablonu'!AA48)</f>
        <v/>
      </c>
    </row>
    <row r="31" spans="2:19" ht="15" customHeight="1" x14ac:dyDescent="0.3">
      <c r="B31" s="57" t="str">
        <f>IF('Hesaplama Şablonu'!AB17="","",25)</f>
        <v/>
      </c>
      <c r="C31" s="58" t="str">
        <f>IF('Hesaplama Şablonu'!AB17="","",'Hesaplama Şablonu'!AB16)</f>
        <v/>
      </c>
      <c r="D31" s="59" t="str">
        <f>IF('Hesaplama Şablonu'!AB17="","",'Hesaplama Şablonu'!AB17)</f>
        <v/>
      </c>
      <c r="E31" s="58" t="str">
        <f>IF('Hesaplama Şablonu'!AB17="","",'Hesaplama Şablonu'!AB18)</f>
        <v/>
      </c>
      <c r="F31" s="59" t="str">
        <f>IF('Hesaplama Şablonu'!AB17="","",'Hesaplama Şablonu'!AB19)</f>
        <v/>
      </c>
      <c r="G31" s="59" t="str">
        <f>IF('Hesaplama Şablonu'!AB17="","",'Hesaplama Şablonu'!AB20)</f>
        <v/>
      </c>
      <c r="H31" s="59" t="str">
        <f>IF('Hesaplama Şablonu'!AB17="","",'Hesaplama Şablonu'!AB21)</f>
        <v/>
      </c>
      <c r="I31" s="59" t="str">
        <f>IF('Hesaplama Şablonu'!AB17="","",'Hesaplama Şablonu'!AB22)</f>
        <v/>
      </c>
      <c r="J31" s="60" t="str">
        <f>IF('Hesaplama Şablonu'!AB17="","",'Hesaplama Şablonu'!AB34)</f>
        <v/>
      </c>
      <c r="K31" s="60" t="str">
        <f>IF('Hesaplama Şablonu'!AB17="","",'Hesaplama Şablonu'!AB35)</f>
        <v/>
      </c>
      <c r="L31" s="60" t="str">
        <f>IF('Hesaplama Şablonu'!AB17="","",N('Hesaplama Şablonu'!AB34)+N('Hesaplama Şablonu'!AB35))</f>
        <v/>
      </c>
      <c r="M31" s="61" t="str">
        <f>IF('Hesaplama Şablonu'!AB17="","",'Hesaplama Şablonu'!AB36)</f>
        <v/>
      </c>
      <c r="N31" s="62" t="str">
        <f>IF('Hesaplama Şablonu'!AB17="","",N('Hesaplama Şablonu'!AB37))</f>
        <v/>
      </c>
      <c r="O31" s="63" t="str">
        <f>IF('Hesaplama Şablonu'!AB17="","",N('Hesaplama Şablonu'!AB38))</f>
        <v/>
      </c>
      <c r="P31" s="64" t="str">
        <f>IF('Hesaplama Şablonu'!AB17="","",N('Hesaplama Şablonu'!AB35)*(1+N('Hesaplama Şablonu'!AB26)+N('Hesaplama Şablonu'!AB29))*(1+N('Hesaplama Şablonu'!AB32)))</f>
        <v/>
      </c>
      <c r="Q31" s="60" t="str">
        <f>IF('Hesaplama Şablonu'!AB17="","",'Hesaplama Şablonu'!AB40)</f>
        <v/>
      </c>
      <c r="R31" s="65" t="str">
        <f>IF('Hesaplama Şablonu'!AB17="","",'Hesaplama Şablonu'!AB52)</f>
        <v/>
      </c>
      <c r="S31" s="66" t="str">
        <f>IF('Hesaplama Şablonu'!AB17="","",'Hesaplama Şablonu'!AB48)</f>
        <v/>
      </c>
    </row>
    <row r="32" spans="2:19" ht="15" customHeight="1" x14ac:dyDescent="0.3">
      <c r="B32" s="67" t="str">
        <f>IF('Hesaplama Şablonu'!AC17="","",26)</f>
        <v/>
      </c>
      <c r="C32" s="58" t="str">
        <f>IF('Hesaplama Şablonu'!AC17="","",'Hesaplama Şablonu'!AC16)</f>
        <v/>
      </c>
      <c r="D32" s="59" t="str">
        <f>IF('Hesaplama Şablonu'!AC17="","",'Hesaplama Şablonu'!AC17)</f>
        <v/>
      </c>
      <c r="E32" s="58" t="str">
        <f>IF('Hesaplama Şablonu'!AC17="","",'Hesaplama Şablonu'!AC18)</f>
        <v/>
      </c>
      <c r="F32" s="59" t="str">
        <f>IF('Hesaplama Şablonu'!AC17="","",'Hesaplama Şablonu'!AC19)</f>
        <v/>
      </c>
      <c r="G32" s="59" t="str">
        <f>IF('Hesaplama Şablonu'!AC17="","",'Hesaplama Şablonu'!AC20)</f>
        <v/>
      </c>
      <c r="H32" s="59" t="str">
        <f>IF('Hesaplama Şablonu'!AC17="","",'Hesaplama Şablonu'!AC21)</f>
        <v/>
      </c>
      <c r="I32" s="59" t="str">
        <f>IF('Hesaplama Şablonu'!AC17="","",'Hesaplama Şablonu'!AC22)</f>
        <v/>
      </c>
      <c r="J32" s="60" t="str">
        <f>IF('Hesaplama Şablonu'!AC17="","",'Hesaplama Şablonu'!AC34)</f>
        <v/>
      </c>
      <c r="K32" s="60" t="str">
        <f>IF('Hesaplama Şablonu'!AC17="","",'Hesaplama Şablonu'!AC35)</f>
        <v/>
      </c>
      <c r="L32" s="60" t="str">
        <f>IF('Hesaplama Şablonu'!AC17="","",N('Hesaplama Şablonu'!AC34)+N('Hesaplama Şablonu'!AC35))</f>
        <v/>
      </c>
      <c r="M32" s="61" t="str">
        <f>IF('Hesaplama Şablonu'!AC17="","",'Hesaplama Şablonu'!AC36)</f>
        <v/>
      </c>
      <c r="N32" s="62" t="str">
        <f>IF('Hesaplama Şablonu'!AC17="","",N('Hesaplama Şablonu'!AC37))</f>
        <v/>
      </c>
      <c r="O32" s="63" t="str">
        <f>IF('Hesaplama Şablonu'!AC17="","",N('Hesaplama Şablonu'!AC38))</f>
        <v/>
      </c>
      <c r="P32" s="64" t="str">
        <f>IF('Hesaplama Şablonu'!AC17="","",N('Hesaplama Şablonu'!AC35)*(1+N('Hesaplama Şablonu'!AC26)+N('Hesaplama Şablonu'!AC29))*(1+N('Hesaplama Şablonu'!AC32)))</f>
        <v/>
      </c>
      <c r="Q32" s="60" t="str">
        <f>IF('Hesaplama Şablonu'!AC17="","",'Hesaplama Şablonu'!AC40)</f>
        <v/>
      </c>
      <c r="R32" s="65" t="str">
        <f>IF('Hesaplama Şablonu'!AC17="","",'Hesaplama Şablonu'!AC52)</f>
        <v/>
      </c>
      <c r="S32" s="66" t="str">
        <f>IF('Hesaplama Şablonu'!AC17="","",'Hesaplama Şablonu'!AC48)</f>
        <v/>
      </c>
    </row>
    <row r="33" spans="2:19" ht="15" customHeight="1" x14ac:dyDescent="0.3">
      <c r="B33" s="57" t="str">
        <f>IF('Hesaplama Şablonu'!AD17="","",27)</f>
        <v/>
      </c>
      <c r="C33" s="58" t="str">
        <f>IF('Hesaplama Şablonu'!AD17="","",'Hesaplama Şablonu'!AD16)</f>
        <v/>
      </c>
      <c r="D33" s="59" t="str">
        <f>IF('Hesaplama Şablonu'!AD17="","",'Hesaplama Şablonu'!AD17)</f>
        <v/>
      </c>
      <c r="E33" s="58" t="str">
        <f>IF('Hesaplama Şablonu'!AD17="","",'Hesaplama Şablonu'!AD18)</f>
        <v/>
      </c>
      <c r="F33" s="59" t="str">
        <f>IF('Hesaplama Şablonu'!AD17="","",'Hesaplama Şablonu'!AD19)</f>
        <v/>
      </c>
      <c r="G33" s="59" t="str">
        <f>IF('Hesaplama Şablonu'!AD17="","",'Hesaplama Şablonu'!AD20)</f>
        <v/>
      </c>
      <c r="H33" s="59" t="str">
        <f>IF('Hesaplama Şablonu'!AD17="","",'Hesaplama Şablonu'!AD21)</f>
        <v/>
      </c>
      <c r="I33" s="59" t="str">
        <f>IF('Hesaplama Şablonu'!AD17="","",'Hesaplama Şablonu'!AD22)</f>
        <v/>
      </c>
      <c r="J33" s="60" t="str">
        <f>IF('Hesaplama Şablonu'!AD17="","",'Hesaplama Şablonu'!AD34)</f>
        <v/>
      </c>
      <c r="K33" s="60" t="str">
        <f>IF('Hesaplama Şablonu'!AD17="","",'Hesaplama Şablonu'!AD35)</f>
        <v/>
      </c>
      <c r="L33" s="60" t="str">
        <f>IF('Hesaplama Şablonu'!AD17="","",N('Hesaplama Şablonu'!AD34)+N('Hesaplama Şablonu'!AD35))</f>
        <v/>
      </c>
      <c r="M33" s="61" t="str">
        <f>IF('Hesaplama Şablonu'!AD17="","",'Hesaplama Şablonu'!AD36)</f>
        <v/>
      </c>
      <c r="N33" s="62" t="str">
        <f>IF('Hesaplama Şablonu'!AD17="","",N('Hesaplama Şablonu'!AD37))</f>
        <v/>
      </c>
      <c r="O33" s="63" t="str">
        <f>IF('Hesaplama Şablonu'!AD17="","",N('Hesaplama Şablonu'!AD38))</f>
        <v/>
      </c>
      <c r="P33" s="64" t="str">
        <f>IF('Hesaplama Şablonu'!AD17="","",N('Hesaplama Şablonu'!AD35)*(1+N('Hesaplama Şablonu'!AD26)+N('Hesaplama Şablonu'!AD29))*(1+N('Hesaplama Şablonu'!AD32)))</f>
        <v/>
      </c>
      <c r="Q33" s="60" t="str">
        <f>IF('Hesaplama Şablonu'!AD17="","",'Hesaplama Şablonu'!AD40)</f>
        <v/>
      </c>
      <c r="R33" s="65" t="str">
        <f>IF('Hesaplama Şablonu'!AD17="","",'Hesaplama Şablonu'!AD52)</f>
        <v/>
      </c>
      <c r="S33" s="66" t="str">
        <f>IF('Hesaplama Şablonu'!AD17="","",'Hesaplama Şablonu'!AD48)</f>
        <v/>
      </c>
    </row>
    <row r="34" spans="2:19" ht="15" customHeight="1" x14ac:dyDescent="0.3">
      <c r="B34" s="67" t="str">
        <f>IF('Hesaplama Şablonu'!AE17="","",28)</f>
        <v/>
      </c>
      <c r="C34" s="58" t="str">
        <f>IF('Hesaplama Şablonu'!AE17="","",'Hesaplama Şablonu'!AE16)</f>
        <v/>
      </c>
      <c r="D34" s="59" t="str">
        <f>IF('Hesaplama Şablonu'!AE17="","",'Hesaplama Şablonu'!AE17)</f>
        <v/>
      </c>
      <c r="E34" s="58" t="str">
        <f>IF('Hesaplama Şablonu'!AE17="","",'Hesaplama Şablonu'!AE18)</f>
        <v/>
      </c>
      <c r="F34" s="59" t="str">
        <f>IF('Hesaplama Şablonu'!AE17="","",'Hesaplama Şablonu'!AE19)</f>
        <v/>
      </c>
      <c r="G34" s="59" t="str">
        <f>IF('Hesaplama Şablonu'!AE17="","",'Hesaplama Şablonu'!AE20)</f>
        <v/>
      </c>
      <c r="H34" s="59" t="str">
        <f>IF('Hesaplama Şablonu'!AE17="","",'Hesaplama Şablonu'!AE21)</f>
        <v/>
      </c>
      <c r="I34" s="59" t="str">
        <f>IF('Hesaplama Şablonu'!AE17="","",'Hesaplama Şablonu'!AE22)</f>
        <v/>
      </c>
      <c r="J34" s="60" t="str">
        <f>IF('Hesaplama Şablonu'!AE17="","",'Hesaplama Şablonu'!AE34)</f>
        <v/>
      </c>
      <c r="K34" s="60" t="str">
        <f>IF('Hesaplama Şablonu'!AE17="","",'Hesaplama Şablonu'!AE35)</f>
        <v/>
      </c>
      <c r="L34" s="60" t="str">
        <f>IF('Hesaplama Şablonu'!AE17="","",N('Hesaplama Şablonu'!AE34)+N('Hesaplama Şablonu'!AE35))</f>
        <v/>
      </c>
      <c r="M34" s="61" t="str">
        <f>IF('Hesaplama Şablonu'!AE17="","",'Hesaplama Şablonu'!AE36)</f>
        <v/>
      </c>
      <c r="N34" s="62" t="str">
        <f>IF('Hesaplama Şablonu'!AE17="","",N('Hesaplama Şablonu'!AE37))</f>
        <v/>
      </c>
      <c r="O34" s="63" t="str">
        <f>IF('Hesaplama Şablonu'!AE17="","",N('Hesaplama Şablonu'!AE38))</f>
        <v/>
      </c>
      <c r="P34" s="64" t="str">
        <f>IF('Hesaplama Şablonu'!AE17="","",N('Hesaplama Şablonu'!AE35)*(1+N('Hesaplama Şablonu'!AE26)+N('Hesaplama Şablonu'!AE29))*(1+N('Hesaplama Şablonu'!AE32)))</f>
        <v/>
      </c>
      <c r="Q34" s="60" t="str">
        <f>IF('Hesaplama Şablonu'!AE17="","",'Hesaplama Şablonu'!AE40)</f>
        <v/>
      </c>
      <c r="R34" s="65" t="str">
        <f>IF('Hesaplama Şablonu'!AE17="","",'Hesaplama Şablonu'!AE52)</f>
        <v/>
      </c>
      <c r="S34" s="66" t="str">
        <f>IF('Hesaplama Şablonu'!AE17="","",'Hesaplama Şablonu'!AE48)</f>
        <v/>
      </c>
    </row>
    <row r="35" spans="2:19" ht="15" customHeight="1" x14ac:dyDescent="0.3">
      <c r="B35" s="57" t="str">
        <f>IF('Hesaplama Şablonu'!AF17="","",29)</f>
        <v/>
      </c>
      <c r="C35" s="58" t="str">
        <f>IF('Hesaplama Şablonu'!AF17="","",'Hesaplama Şablonu'!AF16)</f>
        <v/>
      </c>
      <c r="D35" s="59" t="str">
        <f>IF('Hesaplama Şablonu'!AF17="","",'Hesaplama Şablonu'!AF17)</f>
        <v/>
      </c>
      <c r="E35" s="58" t="str">
        <f>IF('Hesaplama Şablonu'!AF17="","",'Hesaplama Şablonu'!AF18)</f>
        <v/>
      </c>
      <c r="F35" s="59" t="str">
        <f>IF('Hesaplama Şablonu'!AF17="","",'Hesaplama Şablonu'!AF19)</f>
        <v/>
      </c>
      <c r="G35" s="59" t="str">
        <f>IF('Hesaplama Şablonu'!AF17="","",'Hesaplama Şablonu'!AF20)</f>
        <v/>
      </c>
      <c r="H35" s="59" t="str">
        <f>IF('Hesaplama Şablonu'!AF17="","",'Hesaplama Şablonu'!AF21)</f>
        <v/>
      </c>
      <c r="I35" s="59" t="str">
        <f>IF('Hesaplama Şablonu'!AF17="","",'Hesaplama Şablonu'!AF22)</f>
        <v/>
      </c>
      <c r="J35" s="60" t="str">
        <f>IF('Hesaplama Şablonu'!AF17="","",'Hesaplama Şablonu'!AF34)</f>
        <v/>
      </c>
      <c r="K35" s="60" t="str">
        <f>IF('Hesaplama Şablonu'!AF17="","",'Hesaplama Şablonu'!AF35)</f>
        <v/>
      </c>
      <c r="L35" s="60" t="str">
        <f>IF('Hesaplama Şablonu'!AF17="","",N('Hesaplama Şablonu'!AF34)+N('Hesaplama Şablonu'!AF35))</f>
        <v/>
      </c>
      <c r="M35" s="61" t="str">
        <f>IF('Hesaplama Şablonu'!AF17="","",'Hesaplama Şablonu'!AF36)</f>
        <v/>
      </c>
      <c r="N35" s="62" t="str">
        <f>IF('Hesaplama Şablonu'!AF17="","",N('Hesaplama Şablonu'!AF37))</f>
        <v/>
      </c>
      <c r="O35" s="63" t="str">
        <f>IF('Hesaplama Şablonu'!AF17="","",N('Hesaplama Şablonu'!AF38))</f>
        <v/>
      </c>
      <c r="P35" s="64" t="str">
        <f>IF('Hesaplama Şablonu'!AF17="","",N('Hesaplama Şablonu'!AF35)*(1+N('Hesaplama Şablonu'!AF26)+N('Hesaplama Şablonu'!AF29))*(1+N('Hesaplama Şablonu'!AF32)))</f>
        <v/>
      </c>
      <c r="Q35" s="60" t="str">
        <f>IF('Hesaplama Şablonu'!AF17="","",'Hesaplama Şablonu'!AF40)</f>
        <v/>
      </c>
      <c r="R35" s="65" t="str">
        <f>IF('Hesaplama Şablonu'!AF17="","",'Hesaplama Şablonu'!AF52)</f>
        <v/>
      </c>
      <c r="S35" s="66" t="str">
        <f>IF('Hesaplama Şablonu'!AF17="","",'Hesaplama Şablonu'!AF48)</f>
        <v/>
      </c>
    </row>
    <row r="36" spans="2:19" ht="15" customHeight="1" x14ac:dyDescent="0.3">
      <c r="B36" s="67" t="str">
        <f>IF('Hesaplama Şablonu'!AG17="","",30)</f>
        <v/>
      </c>
      <c r="C36" s="58" t="str">
        <f>IF('Hesaplama Şablonu'!AG17="","",'Hesaplama Şablonu'!AG16)</f>
        <v/>
      </c>
      <c r="D36" s="59" t="str">
        <f>IF('Hesaplama Şablonu'!AG17="","",'Hesaplama Şablonu'!AG17)</f>
        <v/>
      </c>
      <c r="E36" s="58" t="str">
        <f>IF('Hesaplama Şablonu'!AG17="","",'Hesaplama Şablonu'!AG18)</f>
        <v/>
      </c>
      <c r="F36" s="59" t="str">
        <f>IF('Hesaplama Şablonu'!AG17="","",'Hesaplama Şablonu'!AG19)</f>
        <v/>
      </c>
      <c r="G36" s="59" t="str">
        <f>IF('Hesaplama Şablonu'!AG17="","",'Hesaplama Şablonu'!AG20)</f>
        <v/>
      </c>
      <c r="H36" s="59" t="str">
        <f>IF('Hesaplama Şablonu'!AG17="","",'Hesaplama Şablonu'!AG21)</f>
        <v/>
      </c>
      <c r="I36" s="59" t="str">
        <f>IF('Hesaplama Şablonu'!AG17="","",'Hesaplama Şablonu'!AG22)</f>
        <v/>
      </c>
      <c r="J36" s="60" t="str">
        <f>IF('Hesaplama Şablonu'!AG17="","",'Hesaplama Şablonu'!AG34)</f>
        <v/>
      </c>
      <c r="K36" s="60" t="str">
        <f>IF('Hesaplama Şablonu'!AG17="","",'Hesaplama Şablonu'!AG35)</f>
        <v/>
      </c>
      <c r="L36" s="60" t="str">
        <f>IF('Hesaplama Şablonu'!AG17="","",N('Hesaplama Şablonu'!AG34)+N('Hesaplama Şablonu'!AG35))</f>
        <v/>
      </c>
      <c r="M36" s="61" t="str">
        <f>IF('Hesaplama Şablonu'!AG17="","",'Hesaplama Şablonu'!AG36)</f>
        <v/>
      </c>
      <c r="N36" s="62" t="str">
        <f>IF('Hesaplama Şablonu'!AG17="","",N('Hesaplama Şablonu'!AG37))</f>
        <v/>
      </c>
      <c r="O36" s="63" t="str">
        <f>IF('Hesaplama Şablonu'!AG17="","",N('Hesaplama Şablonu'!AG38))</f>
        <v/>
      </c>
      <c r="P36" s="64" t="str">
        <f>IF('Hesaplama Şablonu'!AG17="","",N('Hesaplama Şablonu'!AG35)*(1+N('Hesaplama Şablonu'!AG26)+N('Hesaplama Şablonu'!AG29))*(1+N('Hesaplama Şablonu'!AG32)))</f>
        <v/>
      </c>
      <c r="Q36" s="60" t="str">
        <f>IF('Hesaplama Şablonu'!AG17="","",'Hesaplama Şablonu'!AG40)</f>
        <v/>
      </c>
      <c r="R36" s="65" t="str">
        <f>IF('Hesaplama Şablonu'!AG17="","",'Hesaplama Şablonu'!AG52)</f>
        <v/>
      </c>
      <c r="S36" s="66" t="str">
        <f>IF('Hesaplama Şablonu'!AG17="","",'Hesaplama Şablonu'!AG48)</f>
        <v/>
      </c>
    </row>
    <row r="37" spans="2:19" ht="18" customHeight="1" x14ac:dyDescent="0.3">
      <c r="B37" s="6" t="s">
        <v>203</v>
      </c>
      <c r="C37" s="6"/>
      <c r="D37" s="6"/>
      <c r="E37" s="6"/>
      <c r="F37" s="6"/>
      <c r="G37" s="6"/>
      <c r="H37" s="6"/>
      <c r="I37" s="6"/>
      <c r="J37" s="68">
        <f>SUM(J7:J36)</f>
        <v>6308879.7299999995</v>
      </c>
      <c r="K37" s="68">
        <f>SUM(K7:K36)</f>
        <v>7930914.5499999998</v>
      </c>
      <c r="L37" s="68">
        <f>SUM(L7:L36)</f>
        <v>14239794.279999999</v>
      </c>
      <c r="M37" s="33"/>
      <c r="N37" s="69">
        <f t="shared" ref="N37:S37" si="0">SUM(N7:N36)</f>
        <v>633762.62</v>
      </c>
      <c r="O37" s="70">
        <f t="shared" si="0"/>
        <v>1850.93</v>
      </c>
      <c r="P37" s="71">
        <f t="shared" si="0"/>
        <v>9783089.1698375419</v>
      </c>
      <c r="Q37" s="68">
        <f t="shared" si="0"/>
        <v>3643427.01</v>
      </c>
      <c r="R37" s="72">
        <f t="shared" si="0"/>
        <v>1559686.4660324913</v>
      </c>
      <c r="S37" s="73">
        <f t="shared" si="0"/>
        <v>2083740.5439675087</v>
      </c>
    </row>
    <row r="38" spans="2:19" ht="15" customHeight="1" x14ac:dyDescent="0.3">
      <c r="B38" s="5" t="s">
        <v>204</v>
      </c>
      <c r="C38" s="5"/>
      <c r="D38" s="5"/>
      <c r="E38" s="5"/>
      <c r="F38" s="5"/>
      <c r="G38" s="5"/>
      <c r="H38" s="5"/>
      <c r="I38" s="5"/>
      <c r="J38" s="5"/>
      <c r="K38" s="5"/>
      <c r="L38" s="74">
        <f>J37+K37</f>
        <v>14239794.279999999</v>
      </c>
      <c r="N38" s="4" t="s">
        <v>205</v>
      </c>
      <c r="O38" s="4"/>
      <c r="P38" s="4"/>
      <c r="Q38" s="4"/>
      <c r="R38" s="3" t="str">
        <f>IF((J37+K37)&gt;2600000,"Özel Amaçlı YMM Raporu","Yazılı Bildirim")</f>
        <v>Özel Amaçlı YMM Raporu</v>
      </c>
      <c r="S38" s="3"/>
    </row>
    <row r="39" spans="2:19" ht="15" customHeight="1" x14ac:dyDescent="0.3">
      <c r="B39" s="9" t="s">
        <v>206</v>
      </c>
      <c r="C39" s="9"/>
      <c r="D39" s="9"/>
      <c r="E39" s="9"/>
      <c r="F39" s="9"/>
      <c r="G39" s="9"/>
      <c r="H39" s="9"/>
      <c r="I39" s="9"/>
      <c r="J39" s="9"/>
      <c r="K39" s="9"/>
      <c r="L39" s="75">
        <f>COUNT(B7:B36)</f>
        <v>4</v>
      </c>
    </row>
    <row r="40" spans="2:19" ht="39.75" customHeight="1" x14ac:dyDescent="0.3">
      <c r="B40" s="2" t="s">
        <v>207</v>
      </c>
      <c r="C40" s="2"/>
      <c r="D40" s="2"/>
      <c r="E40" s="2"/>
      <c r="F40" s="2"/>
      <c r="G40" s="2"/>
      <c r="H40" s="2"/>
      <c r="I40" s="2"/>
      <c r="J40" s="2"/>
      <c r="K40" s="2"/>
      <c r="L40" s="2"/>
      <c r="M40" s="2"/>
      <c r="N40" s="2"/>
      <c r="O40" s="2"/>
      <c r="P40" s="2"/>
      <c r="Q40" s="2"/>
      <c r="R40" s="2"/>
      <c r="S40" s="2"/>
    </row>
    <row r="41" spans="2:19" ht="24" customHeight="1" x14ac:dyDescent="0.3">
      <c r="B41" s="1" t="s">
        <v>208</v>
      </c>
      <c r="C41" s="1"/>
      <c r="D41" s="1"/>
      <c r="E41" s="1"/>
      <c r="F41" s="1"/>
      <c r="G41" s="1"/>
      <c r="H41" s="1"/>
      <c r="I41" s="1"/>
      <c r="J41" s="1"/>
      <c r="K41" s="1"/>
      <c r="L41" s="1"/>
      <c r="M41" s="1"/>
      <c r="N41" s="1"/>
      <c r="O41" s="1"/>
      <c r="P41" s="1"/>
      <c r="Q41" s="1"/>
      <c r="R41" s="1"/>
      <c r="S41" s="1"/>
    </row>
    <row r="42" spans="2:19" ht="24" customHeight="1" x14ac:dyDescent="0.3">
      <c r="B42" s="107" t="s">
        <v>209</v>
      </c>
      <c r="C42" s="107"/>
      <c r="D42" s="107"/>
      <c r="E42" s="107"/>
      <c r="F42" s="107"/>
      <c r="G42" s="107"/>
      <c r="H42" s="107"/>
      <c r="I42" s="107"/>
      <c r="J42" s="107"/>
      <c r="K42" s="107"/>
      <c r="L42" s="107"/>
      <c r="M42" s="107"/>
      <c r="N42" s="107"/>
      <c r="O42" s="107"/>
      <c r="P42" s="107"/>
      <c r="Q42" s="107"/>
      <c r="R42" s="107"/>
      <c r="S42" s="107"/>
    </row>
    <row r="43" spans="2:19" ht="24" customHeight="1" x14ac:dyDescent="0.3">
      <c r="B43" s="1" t="s">
        <v>210</v>
      </c>
      <c r="C43" s="1"/>
      <c r="D43" s="1"/>
      <c r="E43" s="1"/>
      <c r="F43" s="1"/>
      <c r="G43" s="1"/>
      <c r="H43" s="1"/>
      <c r="I43" s="1"/>
      <c r="J43" s="1"/>
      <c r="K43" s="1"/>
      <c r="L43" s="1"/>
      <c r="M43" s="1"/>
      <c r="N43" s="1"/>
      <c r="O43" s="1"/>
      <c r="P43" s="1"/>
      <c r="Q43" s="1"/>
      <c r="R43" s="1"/>
      <c r="S43" s="1"/>
    </row>
    <row r="44" spans="2:19" ht="24" customHeight="1" x14ac:dyDescent="0.3">
      <c r="B44" s="107" t="s">
        <v>211</v>
      </c>
      <c r="C44" s="107"/>
      <c r="D44" s="107"/>
      <c r="E44" s="107"/>
      <c r="F44" s="107"/>
      <c r="G44" s="107"/>
      <c r="H44" s="107"/>
      <c r="I44" s="107"/>
      <c r="J44" s="107"/>
      <c r="K44" s="107"/>
      <c r="L44" s="107"/>
      <c r="M44" s="107"/>
      <c r="N44" s="107"/>
      <c r="O44" s="107"/>
      <c r="P44" s="107"/>
      <c r="Q44" s="107"/>
      <c r="R44" s="107"/>
      <c r="S44" s="107"/>
    </row>
    <row r="45" spans="2:19" ht="24" customHeight="1" x14ac:dyDescent="0.3">
      <c r="B45" s="1" t="s">
        <v>212</v>
      </c>
      <c r="C45" s="1"/>
      <c r="D45" s="1"/>
      <c r="E45" s="1"/>
      <c r="F45" s="1"/>
      <c r="G45" s="1"/>
      <c r="H45" s="1"/>
      <c r="I45" s="1"/>
      <c r="J45" s="1"/>
      <c r="K45" s="1"/>
      <c r="L45" s="1"/>
      <c r="M45" s="1"/>
      <c r="N45" s="1"/>
      <c r="O45" s="1"/>
      <c r="P45" s="1"/>
      <c r="Q45" s="1"/>
      <c r="R45" s="1"/>
      <c r="S45" s="1"/>
    </row>
    <row r="47" spans="2:19" ht="15" customHeight="1" x14ac:dyDescent="0.3">
      <c r="B47" s="6" t="s">
        <v>213</v>
      </c>
      <c r="C47" s="6"/>
      <c r="D47" s="6"/>
      <c r="E47" s="6"/>
      <c r="F47" s="6"/>
      <c r="G47" s="6"/>
      <c r="H47" s="6"/>
      <c r="I47" s="6"/>
      <c r="J47" s="6"/>
      <c r="K47" s="6"/>
      <c r="L47" s="6"/>
      <c r="M47" s="6"/>
      <c r="N47" s="6"/>
      <c r="O47" s="6"/>
      <c r="P47" s="6"/>
      <c r="Q47" s="6"/>
      <c r="R47" s="6"/>
      <c r="S47" s="6"/>
    </row>
    <row r="48" spans="2:19" ht="25.5" customHeight="1" x14ac:dyDescent="0.3">
      <c r="B48" s="108" t="s">
        <v>214</v>
      </c>
      <c r="C48" s="108"/>
      <c r="D48" s="108"/>
      <c r="E48" s="108"/>
      <c r="F48" s="108"/>
      <c r="G48" s="108"/>
      <c r="H48" s="108"/>
      <c r="I48" s="108"/>
      <c r="J48" s="108"/>
      <c r="K48" s="108"/>
      <c r="L48" s="108"/>
      <c r="M48" s="108"/>
      <c r="N48" s="108"/>
      <c r="O48" s="108"/>
      <c r="P48" s="108"/>
      <c r="Q48" s="108"/>
      <c r="R48" s="108"/>
      <c r="S48" s="108"/>
    </row>
    <row r="49" spans="2:19" ht="25.5" customHeight="1" x14ac:dyDescent="0.3">
      <c r="B49" s="109" t="s">
        <v>215</v>
      </c>
      <c r="C49" s="109"/>
      <c r="D49" s="109"/>
      <c r="E49" s="109"/>
      <c r="F49" s="109"/>
      <c r="G49" s="109"/>
      <c r="H49" s="109"/>
      <c r="I49" s="109"/>
      <c r="J49" s="109"/>
      <c r="K49" s="109"/>
      <c r="L49" s="109"/>
      <c r="M49" s="109"/>
      <c r="N49" s="109"/>
      <c r="O49" s="109"/>
      <c r="P49" s="109"/>
      <c r="Q49" s="109"/>
      <c r="R49" s="109"/>
      <c r="S49" s="109"/>
    </row>
  </sheetData>
  <mergeCells count="26">
    <mergeCell ref="B45:S45"/>
    <mergeCell ref="B47:S47"/>
    <mergeCell ref="B48:S48"/>
    <mergeCell ref="B49:S49"/>
    <mergeCell ref="B40:S40"/>
    <mergeCell ref="B41:S41"/>
    <mergeCell ref="B42:S42"/>
    <mergeCell ref="B43:S43"/>
    <mergeCell ref="B44:S44"/>
    <mergeCell ref="B37:I37"/>
    <mergeCell ref="B38:K38"/>
    <mergeCell ref="N38:Q38"/>
    <mergeCell ref="R38:S38"/>
    <mergeCell ref="B39:K39"/>
    <mergeCell ref="K4:M4"/>
    <mergeCell ref="N4:Q4"/>
    <mergeCell ref="R4:S4"/>
    <mergeCell ref="J5:L5"/>
    <mergeCell ref="N5:O5"/>
    <mergeCell ref="R5:S5"/>
    <mergeCell ref="B1:S1"/>
    <mergeCell ref="B2:S2"/>
    <mergeCell ref="C3:H3"/>
    <mergeCell ref="K3:L3"/>
    <mergeCell ref="N3:P3"/>
    <mergeCell ref="R3:S3"/>
  </mergeCells>
  <dataValidations count="1">
    <dataValidation type="list" allowBlank="1" sqref="K4" xr:uid="{00000000-0002-0000-0200-000000000000}">
      <formula1>"1. Dönem (Ocak–Haziran),2. Dönem (Temmuz–Aralık)"</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41"/>
  <sheetViews>
    <sheetView showGridLines="0" topLeftCell="A29" zoomScaleNormal="100" workbookViewId="0">
      <selection activeCell="C39" sqref="C39"/>
    </sheetView>
  </sheetViews>
  <sheetFormatPr defaultColWidth="8.6640625" defaultRowHeight="14.4" x14ac:dyDescent="0.3"/>
  <cols>
    <col min="1" max="1" width="3" customWidth="1"/>
    <col min="2" max="2" width="11" customWidth="1"/>
    <col min="3" max="3" width="30" customWidth="1"/>
    <col min="4" max="4" width="22" customWidth="1"/>
    <col min="5" max="5" width="58" customWidth="1"/>
    <col min="6" max="6" width="18" customWidth="1"/>
    <col min="7" max="7" width="3" customWidth="1"/>
  </cols>
  <sheetData>
    <row r="1" spans="2:6" ht="24" customHeight="1" x14ac:dyDescent="0.3">
      <c r="B1" s="136" t="s">
        <v>216</v>
      </c>
      <c r="C1" s="136"/>
      <c r="D1" s="136"/>
      <c r="E1" s="136"/>
      <c r="F1" s="136"/>
    </row>
    <row r="2" spans="2:6" ht="15" customHeight="1" x14ac:dyDescent="0.3">
      <c r="B2" s="137" t="s">
        <v>217</v>
      </c>
      <c r="C2" s="137"/>
      <c r="D2" s="137"/>
      <c r="E2" s="137"/>
      <c r="F2" s="137"/>
    </row>
    <row r="4" spans="2:6" ht="19.5" customHeight="1" x14ac:dyDescent="0.3">
      <c r="B4" s="138" t="s">
        <v>218</v>
      </c>
      <c r="C4" s="138"/>
      <c r="D4" s="138"/>
      <c r="E4" s="138"/>
      <c r="F4" s="138"/>
    </row>
    <row r="5" spans="2:6" ht="15" customHeight="1" x14ac:dyDescent="0.3">
      <c r="B5" s="76" t="s">
        <v>54</v>
      </c>
      <c r="C5" s="77" t="s">
        <v>219</v>
      </c>
      <c r="D5" s="77" t="s">
        <v>220</v>
      </c>
      <c r="E5" s="77" t="s">
        <v>221</v>
      </c>
      <c r="F5" s="76" t="s">
        <v>222</v>
      </c>
    </row>
    <row r="6" spans="2:6" ht="63.75" customHeight="1" x14ac:dyDescent="0.3">
      <c r="B6" s="78" t="s">
        <v>223</v>
      </c>
      <c r="C6" s="16" t="s">
        <v>224</v>
      </c>
      <c r="D6" s="79" t="s">
        <v>225</v>
      </c>
      <c r="E6" s="47" t="s">
        <v>226</v>
      </c>
      <c r="F6" s="80" t="s">
        <v>227</v>
      </c>
    </row>
    <row r="7" spans="2:6" ht="51.75" customHeight="1" x14ac:dyDescent="0.3">
      <c r="B7" s="81" t="s">
        <v>228</v>
      </c>
      <c r="C7" s="18" t="s">
        <v>229</v>
      </c>
      <c r="D7" s="79" t="s">
        <v>225</v>
      </c>
      <c r="E7" s="48" t="s">
        <v>230</v>
      </c>
      <c r="F7" s="80" t="s">
        <v>227</v>
      </c>
    </row>
    <row r="8" spans="2:6" ht="66" customHeight="1" x14ac:dyDescent="0.3">
      <c r="B8" s="78" t="s">
        <v>231</v>
      </c>
      <c r="C8" s="16" t="s">
        <v>232</v>
      </c>
      <c r="D8" s="79" t="s">
        <v>225</v>
      </c>
      <c r="E8" s="47" t="s">
        <v>233</v>
      </c>
      <c r="F8" s="80" t="s">
        <v>227</v>
      </c>
    </row>
    <row r="9" spans="2:6" ht="51.75" customHeight="1" x14ac:dyDescent="0.3">
      <c r="B9" s="81" t="s">
        <v>234</v>
      </c>
      <c r="C9" s="18" t="s">
        <v>235</v>
      </c>
      <c r="D9" s="82" t="s">
        <v>105</v>
      </c>
      <c r="E9" s="48" t="s">
        <v>236</v>
      </c>
      <c r="F9" s="80" t="s">
        <v>227</v>
      </c>
    </row>
    <row r="10" spans="2:6" ht="51.75" customHeight="1" x14ac:dyDescent="0.3">
      <c r="B10" s="78" t="s">
        <v>237</v>
      </c>
      <c r="C10" s="16" t="s">
        <v>238</v>
      </c>
      <c r="D10" s="82" t="s">
        <v>105</v>
      </c>
      <c r="E10" s="47" t="s">
        <v>239</v>
      </c>
      <c r="F10" s="80" t="s">
        <v>227</v>
      </c>
    </row>
    <row r="11" spans="2:6" ht="51.75" customHeight="1" x14ac:dyDescent="0.3">
      <c r="B11" s="81" t="s">
        <v>240</v>
      </c>
      <c r="C11" s="18" t="s">
        <v>241</v>
      </c>
      <c r="D11" s="82" t="s">
        <v>105</v>
      </c>
      <c r="E11" s="48" t="s">
        <v>242</v>
      </c>
      <c r="F11" s="80" t="s">
        <v>227</v>
      </c>
    </row>
    <row r="12" spans="2:6" ht="63.75" customHeight="1" x14ac:dyDescent="0.3">
      <c r="B12" s="78" t="s">
        <v>86</v>
      </c>
      <c r="C12" s="16" t="s">
        <v>243</v>
      </c>
      <c r="D12" s="83" t="s">
        <v>244</v>
      </c>
      <c r="E12" s="47" t="s">
        <v>245</v>
      </c>
      <c r="F12" s="80" t="s">
        <v>227</v>
      </c>
    </row>
    <row r="14" spans="2:6" ht="19.5" customHeight="1" x14ac:dyDescent="0.3">
      <c r="B14" s="139" t="s">
        <v>246</v>
      </c>
      <c r="C14" s="139"/>
      <c r="D14" s="139"/>
      <c r="E14" s="139"/>
      <c r="F14" s="139"/>
    </row>
    <row r="15" spans="2:6" ht="15" customHeight="1" x14ac:dyDescent="0.3">
      <c r="B15" s="76" t="s">
        <v>54</v>
      </c>
      <c r="C15" s="77" t="s">
        <v>219</v>
      </c>
      <c r="D15" s="77" t="s">
        <v>220</v>
      </c>
      <c r="E15" s="77" t="s">
        <v>221</v>
      </c>
      <c r="F15" s="76" t="s">
        <v>222</v>
      </c>
    </row>
    <row r="16" spans="2:6" ht="90" customHeight="1" x14ac:dyDescent="0.3">
      <c r="B16" s="78" t="s">
        <v>247</v>
      </c>
      <c r="C16" s="16" t="s">
        <v>248</v>
      </c>
      <c r="D16" s="83" t="s">
        <v>249</v>
      </c>
      <c r="E16" s="47" t="s">
        <v>250</v>
      </c>
      <c r="F16" s="84" t="s">
        <v>251</v>
      </c>
    </row>
    <row r="18" spans="2:6" ht="19.5" customHeight="1" x14ac:dyDescent="0.3">
      <c r="B18" s="140" t="s">
        <v>252</v>
      </c>
      <c r="C18" s="140"/>
      <c r="D18" s="140"/>
      <c r="E18" s="140"/>
      <c r="F18" s="140"/>
    </row>
    <row r="19" spans="2:6" ht="15" customHeight="1" x14ac:dyDescent="0.3">
      <c r="B19" s="76" t="s">
        <v>54</v>
      </c>
      <c r="C19" s="77" t="s">
        <v>219</v>
      </c>
      <c r="D19" s="77" t="s">
        <v>220</v>
      </c>
      <c r="E19" s="77" t="s">
        <v>221</v>
      </c>
      <c r="F19" s="76" t="s">
        <v>222</v>
      </c>
    </row>
    <row r="20" spans="2:6" ht="45.75" customHeight="1" x14ac:dyDescent="0.3">
      <c r="B20" s="78" t="s">
        <v>253</v>
      </c>
      <c r="C20" s="16" t="s">
        <v>254</v>
      </c>
      <c r="D20" s="47" t="s">
        <v>255</v>
      </c>
      <c r="E20" s="47" t="s">
        <v>256</v>
      </c>
      <c r="F20" s="84" t="s">
        <v>257</v>
      </c>
    </row>
    <row r="21" spans="2:6" ht="45.75" customHeight="1" x14ac:dyDescent="0.3">
      <c r="B21" s="81" t="s">
        <v>258</v>
      </c>
      <c r="C21" s="18" t="s">
        <v>259</v>
      </c>
      <c r="D21" s="48" t="s">
        <v>260</v>
      </c>
      <c r="E21" s="48" t="s">
        <v>261</v>
      </c>
      <c r="F21" s="84" t="s">
        <v>257</v>
      </c>
    </row>
    <row r="22" spans="2:6" ht="45.75" customHeight="1" x14ac:dyDescent="0.3">
      <c r="B22" s="78" t="s">
        <v>262</v>
      </c>
      <c r="C22" s="16" t="s">
        <v>263</v>
      </c>
      <c r="D22" s="47" t="s">
        <v>264</v>
      </c>
      <c r="E22" s="47" t="s">
        <v>265</v>
      </c>
      <c r="F22" s="85" t="s">
        <v>266</v>
      </c>
    </row>
    <row r="23" spans="2:6" ht="90" customHeight="1" x14ac:dyDescent="0.3">
      <c r="B23" s="81" t="s">
        <v>267</v>
      </c>
      <c r="C23" s="18" t="s">
        <v>268</v>
      </c>
      <c r="D23" s="48" t="s">
        <v>269</v>
      </c>
      <c r="E23" s="48" t="s">
        <v>270</v>
      </c>
      <c r="F23" s="84" t="s">
        <v>271</v>
      </c>
    </row>
    <row r="24" spans="2:6" ht="45.75" customHeight="1" x14ac:dyDescent="0.3">
      <c r="B24" s="78" t="s">
        <v>272</v>
      </c>
      <c r="C24" s="16" t="s">
        <v>273</v>
      </c>
      <c r="D24" s="47" t="s">
        <v>274</v>
      </c>
      <c r="E24" s="47" t="s">
        <v>275</v>
      </c>
      <c r="F24" s="85" t="s">
        <v>276</v>
      </c>
    </row>
    <row r="25" spans="2:6" ht="39.75" customHeight="1" x14ac:dyDescent="0.3">
      <c r="B25" s="81" t="s">
        <v>86</v>
      </c>
      <c r="C25" s="18" t="s">
        <v>277</v>
      </c>
      <c r="D25" s="48" t="s">
        <v>274</v>
      </c>
      <c r="E25" s="48" t="s">
        <v>278</v>
      </c>
      <c r="F25" s="85" t="s">
        <v>276</v>
      </c>
    </row>
    <row r="26" spans="2:6" ht="39.75" customHeight="1" x14ac:dyDescent="0.3">
      <c r="B26" s="78" t="s">
        <v>86</v>
      </c>
      <c r="C26" s="16" t="s">
        <v>279</v>
      </c>
      <c r="D26" s="47" t="s">
        <v>280</v>
      </c>
      <c r="E26" s="47" t="s">
        <v>281</v>
      </c>
      <c r="F26" s="85" t="s">
        <v>276</v>
      </c>
    </row>
    <row r="27" spans="2:6" ht="39.75" customHeight="1" x14ac:dyDescent="0.3">
      <c r="B27" s="81" t="s">
        <v>86</v>
      </c>
      <c r="C27" s="18" t="s">
        <v>282</v>
      </c>
      <c r="D27" s="48" t="s">
        <v>283</v>
      </c>
      <c r="E27" s="48" t="s">
        <v>284</v>
      </c>
      <c r="F27" s="84" t="s">
        <v>257</v>
      </c>
    </row>
    <row r="28" spans="2:6" ht="39.75" customHeight="1" x14ac:dyDescent="0.3">
      <c r="B28" s="78" t="s">
        <v>86</v>
      </c>
      <c r="C28" s="16" t="s">
        <v>285</v>
      </c>
      <c r="D28" s="47" t="s">
        <v>286</v>
      </c>
      <c r="E28" s="47" t="s">
        <v>287</v>
      </c>
      <c r="F28" s="85" t="s">
        <v>276</v>
      </c>
    </row>
    <row r="29" spans="2:6" ht="39.75" customHeight="1" x14ac:dyDescent="0.3">
      <c r="B29" s="81" t="s">
        <v>86</v>
      </c>
      <c r="C29" s="18" t="s">
        <v>288</v>
      </c>
      <c r="D29" s="48" t="s">
        <v>289</v>
      </c>
      <c r="E29" s="48" t="s">
        <v>290</v>
      </c>
      <c r="F29" s="85" t="s">
        <v>276</v>
      </c>
    </row>
    <row r="31" spans="2:6" ht="27.75" customHeight="1" x14ac:dyDescent="0.3">
      <c r="B31" s="118" t="s">
        <v>291</v>
      </c>
      <c r="C31" s="118"/>
      <c r="D31" s="118"/>
      <c r="E31" s="118"/>
      <c r="F31" s="118"/>
    </row>
    <row r="32" spans="2:6" ht="45.75" customHeight="1" x14ac:dyDescent="0.3">
      <c r="B32" s="2" t="s">
        <v>292</v>
      </c>
      <c r="C32" s="2"/>
      <c r="D32" s="2"/>
      <c r="E32" s="2"/>
      <c r="F32" s="2"/>
    </row>
    <row r="33" spans="2:6" ht="39.75" customHeight="1" x14ac:dyDescent="0.3">
      <c r="B33" s="118" t="s">
        <v>293</v>
      </c>
      <c r="C33" s="118"/>
      <c r="D33" s="118"/>
      <c r="E33" s="118"/>
      <c r="F33" s="118"/>
    </row>
    <row r="34" spans="2:6" ht="27.75" customHeight="1" x14ac:dyDescent="0.3">
      <c r="B34" s="118" t="s">
        <v>294</v>
      </c>
      <c r="C34" s="118"/>
      <c r="D34" s="118"/>
      <c r="E34" s="118"/>
      <c r="F34" s="118"/>
    </row>
    <row r="35" spans="2:6" ht="15.75" customHeight="1" x14ac:dyDescent="0.3">
      <c r="B35" s="141" t="s">
        <v>295</v>
      </c>
      <c r="C35" s="141"/>
      <c r="D35" s="141"/>
      <c r="E35" s="141"/>
      <c r="F35" s="141"/>
    </row>
    <row r="36" spans="2:6" x14ac:dyDescent="0.3">
      <c r="B36" s="142" t="s">
        <v>296</v>
      </c>
      <c r="C36" s="142"/>
      <c r="D36" s="142"/>
    </row>
    <row r="37" spans="2:6" x14ac:dyDescent="0.3">
      <c r="B37" s="76" t="s">
        <v>297</v>
      </c>
      <c r="C37" s="76" t="s">
        <v>298</v>
      </c>
      <c r="D37" s="76" t="s">
        <v>54</v>
      </c>
    </row>
    <row r="38" spans="2:6" ht="15" customHeight="1" x14ac:dyDescent="0.3">
      <c r="B38" s="86" t="s">
        <v>299</v>
      </c>
      <c r="C38" s="86" t="s">
        <v>300</v>
      </c>
      <c r="D38" s="86" t="s">
        <v>253</v>
      </c>
    </row>
    <row r="39" spans="2:6" ht="15" customHeight="1" x14ac:dyDescent="0.3">
      <c r="B39" s="86" t="s">
        <v>299</v>
      </c>
      <c r="C39" s="86" t="s">
        <v>301</v>
      </c>
      <c r="D39" s="86" t="s">
        <v>302</v>
      </c>
    </row>
    <row r="40" spans="2:6" ht="15" customHeight="1" x14ac:dyDescent="0.3">
      <c r="B40" s="86" t="s">
        <v>303</v>
      </c>
      <c r="C40" s="86" t="s">
        <v>304</v>
      </c>
      <c r="D40" s="86" t="s">
        <v>305</v>
      </c>
    </row>
    <row r="41" spans="2:6" ht="15" customHeight="1" x14ac:dyDescent="0.3">
      <c r="B41" s="86" t="s">
        <v>299</v>
      </c>
      <c r="C41" s="86" t="s">
        <v>306</v>
      </c>
      <c r="D41" s="86" t="s">
        <v>307</v>
      </c>
    </row>
    <row r="42" spans="2:6" ht="15" customHeight="1" x14ac:dyDescent="0.3">
      <c r="B42" s="86" t="s">
        <v>299</v>
      </c>
      <c r="C42" s="86" t="s">
        <v>308</v>
      </c>
      <c r="D42" s="86" t="s">
        <v>309</v>
      </c>
    </row>
    <row r="43" spans="2:6" ht="15" customHeight="1" x14ac:dyDescent="0.3">
      <c r="B43" s="86" t="s">
        <v>299</v>
      </c>
      <c r="C43" s="86" t="s">
        <v>310</v>
      </c>
      <c r="D43" s="86" t="s">
        <v>311</v>
      </c>
    </row>
    <row r="44" spans="2:6" ht="15" customHeight="1" x14ac:dyDescent="0.3">
      <c r="B44" s="86" t="s">
        <v>299</v>
      </c>
      <c r="C44" s="86" t="s">
        <v>224</v>
      </c>
      <c r="D44" s="86" t="s">
        <v>223</v>
      </c>
    </row>
    <row r="45" spans="2:6" ht="15" customHeight="1" x14ac:dyDescent="0.3">
      <c r="B45" s="86" t="s">
        <v>299</v>
      </c>
      <c r="C45" s="86" t="s">
        <v>312</v>
      </c>
      <c r="D45" s="86" t="s">
        <v>228</v>
      </c>
    </row>
    <row r="46" spans="2:6" ht="15" customHeight="1" x14ac:dyDescent="0.3">
      <c r="B46" s="86" t="s">
        <v>299</v>
      </c>
      <c r="C46" s="86" t="s">
        <v>313</v>
      </c>
      <c r="D46" s="86" t="s">
        <v>314</v>
      </c>
    </row>
    <row r="47" spans="2:6" ht="15" customHeight="1" x14ac:dyDescent="0.3">
      <c r="B47" s="86" t="s">
        <v>299</v>
      </c>
      <c r="C47" s="86" t="s">
        <v>315</v>
      </c>
      <c r="D47" s="86" t="s">
        <v>316</v>
      </c>
    </row>
    <row r="48" spans="2:6" ht="15" customHeight="1" x14ac:dyDescent="0.3">
      <c r="B48" s="86" t="s">
        <v>299</v>
      </c>
      <c r="C48" s="86" t="s">
        <v>317</v>
      </c>
      <c r="D48" s="86" t="s">
        <v>318</v>
      </c>
    </row>
    <row r="49" spans="2:4" ht="15" customHeight="1" x14ac:dyDescent="0.3">
      <c r="B49" s="86" t="s">
        <v>299</v>
      </c>
      <c r="C49" s="86" t="s">
        <v>319</v>
      </c>
      <c r="D49" s="86" t="s">
        <v>320</v>
      </c>
    </row>
    <row r="50" spans="2:4" ht="15" customHeight="1" x14ac:dyDescent="0.3">
      <c r="B50" s="86" t="s">
        <v>303</v>
      </c>
      <c r="C50" s="86" t="s">
        <v>321</v>
      </c>
      <c r="D50" s="86" t="s">
        <v>322</v>
      </c>
    </row>
    <row r="51" spans="2:4" ht="15" customHeight="1" x14ac:dyDescent="0.3">
      <c r="B51" s="86" t="s">
        <v>299</v>
      </c>
      <c r="C51" s="86" t="s">
        <v>323</v>
      </c>
      <c r="D51" s="86" t="s">
        <v>324</v>
      </c>
    </row>
    <row r="52" spans="2:4" ht="15" customHeight="1" x14ac:dyDescent="0.3">
      <c r="B52" s="86" t="s">
        <v>299</v>
      </c>
      <c r="C52" s="86" t="s">
        <v>232</v>
      </c>
      <c r="D52" s="86" t="s">
        <v>231</v>
      </c>
    </row>
    <row r="53" spans="2:4" ht="15" customHeight="1" x14ac:dyDescent="0.3">
      <c r="B53" s="86" t="s">
        <v>299</v>
      </c>
      <c r="C53" s="86" t="s">
        <v>325</v>
      </c>
      <c r="D53" s="86" t="s">
        <v>234</v>
      </c>
    </row>
    <row r="54" spans="2:4" ht="15" customHeight="1" x14ac:dyDescent="0.3">
      <c r="B54" s="86" t="s">
        <v>303</v>
      </c>
      <c r="C54" s="86" t="s">
        <v>326</v>
      </c>
      <c r="D54" s="86" t="s">
        <v>327</v>
      </c>
    </row>
    <row r="55" spans="2:4" ht="15" customHeight="1" x14ac:dyDescent="0.3">
      <c r="B55" s="86" t="s">
        <v>299</v>
      </c>
      <c r="C55" s="86" t="s">
        <v>328</v>
      </c>
      <c r="D55" s="86" t="s">
        <v>329</v>
      </c>
    </row>
    <row r="56" spans="2:4" ht="15" customHeight="1" x14ac:dyDescent="0.3">
      <c r="B56" s="86" t="s">
        <v>299</v>
      </c>
      <c r="C56" s="86" t="s">
        <v>330</v>
      </c>
      <c r="D56" s="86" t="s">
        <v>331</v>
      </c>
    </row>
    <row r="57" spans="2:4" ht="15" customHeight="1" x14ac:dyDescent="0.3">
      <c r="B57" s="86" t="s">
        <v>299</v>
      </c>
      <c r="C57" s="86" t="s">
        <v>332</v>
      </c>
      <c r="D57" s="86" t="s">
        <v>237</v>
      </c>
    </row>
    <row r="58" spans="2:4" ht="15" customHeight="1" x14ac:dyDescent="0.3">
      <c r="B58" s="86" t="s">
        <v>299</v>
      </c>
      <c r="C58" s="86" t="s">
        <v>333</v>
      </c>
      <c r="D58" s="86" t="s">
        <v>240</v>
      </c>
    </row>
    <row r="59" spans="2:4" ht="15" customHeight="1" x14ac:dyDescent="0.3">
      <c r="B59" s="86" t="s">
        <v>299</v>
      </c>
      <c r="C59" s="86" t="s">
        <v>334</v>
      </c>
      <c r="D59" s="86" t="s">
        <v>262</v>
      </c>
    </row>
    <row r="60" spans="2:4" ht="15" customHeight="1" x14ac:dyDescent="0.3">
      <c r="B60" s="86" t="s">
        <v>303</v>
      </c>
      <c r="C60" s="86" t="s">
        <v>335</v>
      </c>
      <c r="D60" s="86" t="s">
        <v>336</v>
      </c>
    </row>
    <row r="61" spans="2:4" ht="15" customHeight="1" x14ac:dyDescent="0.3">
      <c r="B61" s="86" t="s">
        <v>303</v>
      </c>
      <c r="C61" s="86" t="s">
        <v>337</v>
      </c>
      <c r="D61" s="86" t="s">
        <v>338</v>
      </c>
    </row>
    <row r="62" spans="2:4" ht="15" customHeight="1" x14ac:dyDescent="0.3">
      <c r="B62" s="86" t="s">
        <v>303</v>
      </c>
      <c r="C62" s="86" t="s">
        <v>339</v>
      </c>
      <c r="D62" s="86" t="s">
        <v>340</v>
      </c>
    </row>
    <row r="63" spans="2:4" ht="15" customHeight="1" x14ac:dyDescent="0.3">
      <c r="B63" s="86" t="s">
        <v>299</v>
      </c>
      <c r="C63" s="86" t="s">
        <v>341</v>
      </c>
      <c r="D63" s="86" t="s">
        <v>342</v>
      </c>
    </row>
    <row r="64" spans="2:4" ht="15" customHeight="1" x14ac:dyDescent="0.3">
      <c r="B64" s="86" t="s">
        <v>299</v>
      </c>
      <c r="C64" s="86" t="s">
        <v>343</v>
      </c>
      <c r="D64" s="86" t="s">
        <v>344</v>
      </c>
    </row>
    <row r="65" spans="2:4" ht="15" customHeight="1" x14ac:dyDescent="0.3">
      <c r="B65" s="86" t="s">
        <v>299</v>
      </c>
      <c r="C65" s="86" t="s">
        <v>345</v>
      </c>
      <c r="D65" s="86" t="s">
        <v>346</v>
      </c>
    </row>
    <row r="66" spans="2:4" ht="15" customHeight="1" x14ac:dyDescent="0.3">
      <c r="B66" s="86" t="s">
        <v>299</v>
      </c>
      <c r="C66" s="86" t="s">
        <v>347</v>
      </c>
      <c r="D66" s="86" t="s">
        <v>348</v>
      </c>
    </row>
    <row r="67" spans="2:4" ht="15" customHeight="1" x14ac:dyDescent="0.3">
      <c r="B67" s="86" t="s">
        <v>299</v>
      </c>
      <c r="C67" s="86" t="s">
        <v>349</v>
      </c>
      <c r="D67" s="86" t="s">
        <v>350</v>
      </c>
    </row>
    <row r="68" spans="2:4" ht="15" customHeight="1" x14ac:dyDescent="0.3">
      <c r="B68" s="86" t="s">
        <v>299</v>
      </c>
      <c r="C68" s="86" t="s">
        <v>351</v>
      </c>
      <c r="D68" s="86" t="s">
        <v>352</v>
      </c>
    </row>
    <row r="69" spans="2:4" ht="15" customHeight="1" x14ac:dyDescent="0.3">
      <c r="B69" s="86" t="s">
        <v>299</v>
      </c>
      <c r="C69" s="86" t="s">
        <v>353</v>
      </c>
      <c r="D69" s="86" t="s">
        <v>354</v>
      </c>
    </row>
    <row r="70" spans="2:4" ht="15" customHeight="1" x14ac:dyDescent="0.3">
      <c r="B70" s="86" t="s">
        <v>299</v>
      </c>
      <c r="C70" s="86" t="s">
        <v>355</v>
      </c>
      <c r="D70" s="86" t="s">
        <v>356</v>
      </c>
    </row>
    <row r="71" spans="2:4" ht="15" customHeight="1" x14ac:dyDescent="0.3">
      <c r="B71" s="86" t="s">
        <v>299</v>
      </c>
      <c r="C71" s="86" t="s">
        <v>357</v>
      </c>
      <c r="D71" s="86" t="s">
        <v>358</v>
      </c>
    </row>
    <row r="72" spans="2:4" ht="15" customHeight="1" x14ac:dyDescent="0.3">
      <c r="B72" s="86" t="s">
        <v>299</v>
      </c>
      <c r="C72" s="86" t="s">
        <v>359</v>
      </c>
      <c r="D72" s="86" t="s">
        <v>258</v>
      </c>
    </row>
    <row r="73" spans="2:4" ht="15" customHeight="1" x14ac:dyDescent="0.3">
      <c r="B73" s="86" t="s">
        <v>299</v>
      </c>
      <c r="C73" s="86" t="s">
        <v>360</v>
      </c>
      <c r="D73" s="86" t="s">
        <v>361</v>
      </c>
    </row>
    <row r="74" spans="2:4" ht="15" customHeight="1" x14ac:dyDescent="0.3">
      <c r="B74" s="86" t="s">
        <v>299</v>
      </c>
      <c r="C74" s="86" t="s">
        <v>362</v>
      </c>
      <c r="D74" s="86" t="s">
        <v>267</v>
      </c>
    </row>
    <row r="75" spans="2:4" ht="15" customHeight="1" x14ac:dyDescent="0.3">
      <c r="B75" s="86" t="s">
        <v>303</v>
      </c>
      <c r="C75" s="86" t="s">
        <v>363</v>
      </c>
      <c r="D75" s="86" t="s">
        <v>364</v>
      </c>
    </row>
    <row r="76" spans="2:4" ht="15" customHeight="1" x14ac:dyDescent="0.3">
      <c r="B76" s="86" t="s">
        <v>299</v>
      </c>
      <c r="C76" s="86" t="s">
        <v>365</v>
      </c>
      <c r="D76" s="86" t="s">
        <v>366</v>
      </c>
    </row>
    <row r="77" spans="2:4" ht="15" customHeight="1" x14ac:dyDescent="0.3">
      <c r="B77" s="86" t="s">
        <v>299</v>
      </c>
      <c r="C77" s="86" t="s">
        <v>273</v>
      </c>
      <c r="D77" s="86" t="s">
        <v>272</v>
      </c>
    </row>
    <row r="78" spans="2:4" ht="15" customHeight="1" x14ac:dyDescent="0.3">
      <c r="B78" s="86" t="s">
        <v>303</v>
      </c>
      <c r="C78" s="86" t="s">
        <v>367</v>
      </c>
      <c r="D78" s="86" t="s">
        <v>368</v>
      </c>
    </row>
    <row r="79" spans="2:4" ht="15" customHeight="1" x14ac:dyDescent="0.3">
      <c r="B79" s="86" t="s">
        <v>299</v>
      </c>
      <c r="C79" s="86" t="s">
        <v>369</v>
      </c>
      <c r="D79" s="86" t="s">
        <v>370</v>
      </c>
    </row>
    <row r="80" spans="2:4" ht="15" customHeight="1" x14ac:dyDescent="0.3">
      <c r="B80" s="86" t="s">
        <v>303</v>
      </c>
      <c r="C80" s="86" t="s">
        <v>371</v>
      </c>
      <c r="D80" s="86" t="s">
        <v>372</v>
      </c>
    </row>
    <row r="81" spans="2:4" ht="15" customHeight="1" x14ac:dyDescent="0.3">
      <c r="B81" s="86" t="s">
        <v>303</v>
      </c>
      <c r="C81" s="86" t="s">
        <v>373</v>
      </c>
      <c r="D81" s="86" t="s">
        <v>374</v>
      </c>
    </row>
    <row r="82" spans="2:4" ht="15" customHeight="1" x14ac:dyDescent="0.3">
      <c r="B82" s="86" t="s">
        <v>299</v>
      </c>
      <c r="C82" s="86" t="s">
        <v>375</v>
      </c>
      <c r="D82" s="86" t="s">
        <v>376</v>
      </c>
    </row>
    <row r="83" spans="2:4" ht="15" customHeight="1" x14ac:dyDescent="0.3">
      <c r="B83" s="86" t="s">
        <v>299</v>
      </c>
      <c r="C83" s="86" t="s">
        <v>377</v>
      </c>
      <c r="D83" s="86" t="s">
        <v>378</v>
      </c>
    </row>
    <row r="84" spans="2:4" ht="15" customHeight="1" x14ac:dyDescent="0.3">
      <c r="B84" s="86" t="s">
        <v>303</v>
      </c>
      <c r="C84" s="86" t="s">
        <v>379</v>
      </c>
      <c r="D84" s="86" t="s">
        <v>380</v>
      </c>
    </row>
    <row r="85" spans="2:4" ht="15" customHeight="1" x14ac:dyDescent="0.3">
      <c r="B85" s="86" t="s">
        <v>299</v>
      </c>
      <c r="C85" s="86" t="s">
        <v>381</v>
      </c>
      <c r="D85" s="86" t="s">
        <v>382</v>
      </c>
    </row>
    <row r="86" spans="2:4" ht="15" customHeight="1" x14ac:dyDescent="0.3">
      <c r="B86" s="86" t="s">
        <v>299</v>
      </c>
      <c r="C86" s="86" t="s">
        <v>383</v>
      </c>
      <c r="D86" s="86" t="s">
        <v>384</v>
      </c>
    </row>
    <row r="87" spans="2:4" ht="15" customHeight="1" x14ac:dyDescent="0.3">
      <c r="B87" s="86" t="s">
        <v>303</v>
      </c>
      <c r="C87" s="86" t="s">
        <v>385</v>
      </c>
      <c r="D87" s="86" t="s">
        <v>386</v>
      </c>
    </row>
    <row r="88" spans="2:4" ht="15" customHeight="1" x14ac:dyDescent="0.3">
      <c r="B88" s="86" t="s">
        <v>303</v>
      </c>
      <c r="C88" s="86" t="s">
        <v>387</v>
      </c>
      <c r="D88" s="86" t="s">
        <v>388</v>
      </c>
    </row>
    <row r="89" spans="2:4" ht="15" customHeight="1" x14ac:dyDescent="0.3">
      <c r="B89" s="86" t="s">
        <v>303</v>
      </c>
      <c r="C89" s="86" t="s">
        <v>389</v>
      </c>
      <c r="D89" s="86" t="s">
        <v>390</v>
      </c>
    </row>
    <row r="90" spans="2:4" ht="15" customHeight="1" x14ac:dyDescent="0.3">
      <c r="B90" s="86" t="s">
        <v>303</v>
      </c>
      <c r="C90" s="86" t="s">
        <v>391</v>
      </c>
      <c r="D90" s="86" t="s">
        <v>392</v>
      </c>
    </row>
    <row r="91" spans="2:4" ht="15" customHeight="1" x14ac:dyDescent="0.3">
      <c r="B91" s="86" t="s">
        <v>303</v>
      </c>
      <c r="C91" s="86" t="s">
        <v>393</v>
      </c>
      <c r="D91" s="86" t="s">
        <v>394</v>
      </c>
    </row>
    <row r="92" spans="2:4" ht="15" customHeight="1" x14ac:dyDescent="0.3">
      <c r="B92" s="86" t="s">
        <v>303</v>
      </c>
      <c r="C92" s="86" t="s">
        <v>395</v>
      </c>
      <c r="D92" s="86" t="s">
        <v>396</v>
      </c>
    </row>
    <row r="93" spans="2:4" ht="15" customHeight="1" x14ac:dyDescent="0.3">
      <c r="B93" s="86" t="s">
        <v>303</v>
      </c>
      <c r="C93" s="86" t="s">
        <v>397</v>
      </c>
      <c r="D93" s="86" t="s">
        <v>398</v>
      </c>
    </row>
    <row r="94" spans="2:4" ht="15" customHeight="1" x14ac:dyDescent="0.3">
      <c r="B94" s="86" t="s">
        <v>303</v>
      </c>
      <c r="C94" s="86" t="s">
        <v>399</v>
      </c>
      <c r="D94" s="86" t="s">
        <v>400</v>
      </c>
    </row>
    <row r="95" spans="2:4" ht="15" customHeight="1" x14ac:dyDescent="0.3">
      <c r="B95" s="86" t="s">
        <v>303</v>
      </c>
      <c r="C95" s="86" t="s">
        <v>401</v>
      </c>
      <c r="D95" s="86" t="s">
        <v>402</v>
      </c>
    </row>
    <row r="96" spans="2:4" ht="15" customHeight="1" x14ac:dyDescent="0.3">
      <c r="B96" s="86" t="s">
        <v>299</v>
      </c>
      <c r="C96" s="86" t="s">
        <v>403</v>
      </c>
      <c r="D96" s="86" t="s">
        <v>404</v>
      </c>
    </row>
    <row r="97" spans="2:4" ht="15" customHeight="1" x14ac:dyDescent="0.3">
      <c r="B97" s="86" t="s">
        <v>303</v>
      </c>
      <c r="C97" s="86" t="s">
        <v>405</v>
      </c>
      <c r="D97" s="86" t="s">
        <v>406</v>
      </c>
    </row>
    <row r="98" spans="2:4" ht="15" customHeight="1" x14ac:dyDescent="0.3">
      <c r="B98" s="86" t="s">
        <v>303</v>
      </c>
      <c r="C98" s="86" t="s">
        <v>407</v>
      </c>
      <c r="D98" s="86" t="s">
        <v>408</v>
      </c>
    </row>
    <row r="99" spans="2:4" ht="15" customHeight="1" x14ac:dyDescent="0.3">
      <c r="B99" s="86" t="s">
        <v>303</v>
      </c>
      <c r="C99" s="86" t="s">
        <v>409</v>
      </c>
      <c r="D99" s="86" t="s">
        <v>410</v>
      </c>
    </row>
    <row r="100" spans="2:4" ht="15" customHeight="1" x14ac:dyDescent="0.3">
      <c r="B100" s="86" t="s">
        <v>299</v>
      </c>
      <c r="C100" s="86" t="s">
        <v>411</v>
      </c>
      <c r="D100" s="86" t="s">
        <v>412</v>
      </c>
    </row>
    <row r="101" spans="2:4" ht="15" customHeight="1" x14ac:dyDescent="0.3">
      <c r="B101" s="86" t="s">
        <v>303</v>
      </c>
      <c r="C101" s="86" t="s">
        <v>413</v>
      </c>
      <c r="D101" s="86" t="s">
        <v>414</v>
      </c>
    </row>
    <row r="102" spans="2:4" ht="15" customHeight="1" x14ac:dyDescent="0.3">
      <c r="B102" s="86" t="s">
        <v>303</v>
      </c>
      <c r="C102" s="86" t="s">
        <v>415</v>
      </c>
      <c r="D102" s="86" t="s">
        <v>416</v>
      </c>
    </row>
    <row r="103" spans="2:4" ht="15" customHeight="1" x14ac:dyDescent="0.3">
      <c r="B103" s="86" t="s">
        <v>299</v>
      </c>
      <c r="C103" s="86" t="s">
        <v>417</v>
      </c>
      <c r="D103" s="86" t="s">
        <v>418</v>
      </c>
    </row>
    <row r="104" spans="2:4" ht="15" customHeight="1" x14ac:dyDescent="0.3">
      <c r="B104" s="86" t="s">
        <v>299</v>
      </c>
      <c r="C104" s="86" t="s">
        <v>419</v>
      </c>
      <c r="D104" s="86" t="s">
        <v>420</v>
      </c>
    </row>
    <row r="105" spans="2:4" ht="15" customHeight="1" x14ac:dyDescent="0.3">
      <c r="B105" s="86" t="s">
        <v>299</v>
      </c>
      <c r="C105" s="86" t="s">
        <v>421</v>
      </c>
      <c r="D105" s="86" t="s">
        <v>422</v>
      </c>
    </row>
    <row r="106" spans="2:4" ht="15" customHeight="1" x14ac:dyDescent="0.3">
      <c r="B106" s="86" t="s">
        <v>299</v>
      </c>
      <c r="C106" s="86" t="s">
        <v>423</v>
      </c>
      <c r="D106" s="86" t="s">
        <v>424</v>
      </c>
    </row>
    <row r="107" spans="2:4" ht="15" customHeight="1" x14ac:dyDescent="0.3">
      <c r="B107" s="86" t="s">
        <v>299</v>
      </c>
      <c r="C107" s="86" t="s">
        <v>425</v>
      </c>
      <c r="D107" s="86" t="s">
        <v>426</v>
      </c>
    </row>
    <row r="108" spans="2:4" ht="15" customHeight="1" x14ac:dyDescent="0.3">
      <c r="B108" s="86" t="s">
        <v>299</v>
      </c>
      <c r="C108" s="86" t="s">
        <v>427</v>
      </c>
      <c r="D108" s="86" t="s">
        <v>428</v>
      </c>
    </row>
    <row r="109" spans="2:4" ht="15" customHeight="1" x14ac:dyDescent="0.3">
      <c r="B109" s="86" t="s">
        <v>299</v>
      </c>
      <c r="C109" s="86" t="s">
        <v>429</v>
      </c>
      <c r="D109" s="86" t="s">
        <v>430</v>
      </c>
    </row>
    <row r="110" spans="2:4" ht="15" customHeight="1" x14ac:dyDescent="0.3">
      <c r="B110" s="86" t="s">
        <v>299</v>
      </c>
      <c r="C110" s="86" t="s">
        <v>431</v>
      </c>
      <c r="D110" s="86" t="s">
        <v>432</v>
      </c>
    </row>
    <row r="111" spans="2:4" ht="15" customHeight="1" x14ac:dyDescent="0.3">
      <c r="B111" s="86" t="s">
        <v>299</v>
      </c>
      <c r="C111" s="86" t="s">
        <v>433</v>
      </c>
      <c r="D111" s="86" t="s">
        <v>434</v>
      </c>
    </row>
    <row r="112" spans="2:4" ht="15" customHeight="1" x14ac:dyDescent="0.3">
      <c r="B112" s="86" t="s">
        <v>299</v>
      </c>
      <c r="C112" s="86" t="s">
        <v>435</v>
      </c>
      <c r="D112" s="86" t="s">
        <v>436</v>
      </c>
    </row>
    <row r="113" spans="2:4" ht="15" customHeight="1" x14ac:dyDescent="0.3">
      <c r="B113" s="86" t="s">
        <v>303</v>
      </c>
      <c r="C113" s="86" t="s">
        <v>437</v>
      </c>
      <c r="D113" s="86" t="s">
        <v>438</v>
      </c>
    </row>
    <row r="114" spans="2:4" ht="15" customHeight="1" x14ac:dyDescent="0.3">
      <c r="B114" s="86" t="s">
        <v>299</v>
      </c>
      <c r="C114" s="86" t="s">
        <v>439</v>
      </c>
      <c r="D114" s="86" t="s">
        <v>440</v>
      </c>
    </row>
    <row r="115" spans="2:4" ht="15" customHeight="1" x14ac:dyDescent="0.3">
      <c r="B115" s="86" t="s">
        <v>299</v>
      </c>
      <c r="C115" s="86" t="s">
        <v>441</v>
      </c>
      <c r="D115" s="86" t="s">
        <v>442</v>
      </c>
    </row>
    <row r="116" spans="2:4" ht="15" customHeight="1" x14ac:dyDescent="0.3">
      <c r="B116" s="86" t="s">
        <v>299</v>
      </c>
      <c r="C116" s="86" t="s">
        <v>443</v>
      </c>
      <c r="D116" s="86" t="s">
        <v>444</v>
      </c>
    </row>
    <row r="117" spans="2:4" ht="15" customHeight="1" x14ac:dyDescent="0.3">
      <c r="B117" s="86" t="s">
        <v>299</v>
      </c>
      <c r="C117" s="86" t="s">
        <v>445</v>
      </c>
      <c r="D117" s="86" t="s">
        <v>446</v>
      </c>
    </row>
    <row r="118" spans="2:4" ht="15" customHeight="1" x14ac:dyDescent="0.3">
      <c r="B118" s="86" t="s">
        <v>299</v>
      </c>
      <c r="C118" s="86" t="s">
        <v>447</v>
      </c>
      <c r="D118" s="86" t="s">
        <v>448</v>
      </c>
    </row>
    <row r="119" spans="2:4" ht="15" customHeight="1" x14ac:dyDescent="0.3">
      <c r="B119" s="86" t="s">
        <v>299</v>
      </c>
      <c r="C119" s="86" t="s">
        <v>449</v>
      </c>
      <c r="D119" s="86" t="s">
        <v>450</v>
      </c>
    </row>
    <row r="120" spans="2:4" ht="15" customHeight="1" x14ac:dyDescent="0.3">
      <c r="B120" s="86" t="s">
        <v>299</v>
      </c>
      <c r="C120" s="86" t="s">
        <v>451</v>
      </c>
      <c r="D120" s="86" t="s">
        <v>452</v>
      </c>
    </row>
    <row r="121" spans="2:4" ht="15" customHeight="1" x14ac:dyDescent="0.3">
      <c r="B121" s="86" t="s">
        <v>299</v>
      </c>
      <c r="C121" s="86" t="s">
        <v>453</v>
      </c>
      <c r="D121" s="86" t="s">
        <v>454</v>
      </c>
    </row>
    <row r="122" spans="2:4" ht="15" customHeight="1" x14ac:dyDescent="0.3">
      <c r="B122" s="86" t="s">
        <v>303</v>
      </c>
      <c r="C122" s="86" t="s">
        <v>455</v>
      </c>
      <c r="D122" s="86" t="s">
        <v>456</v>
      </c>
    </row>
    <row r="123" spans="2:4" ht="15" customHeight="1" x14ac:dyDescent="0.3">
      <c r="B123" s="86" t="s">
        <v>303</v>
      </c>
      <c r="C123" s="86" t="s">
        <v>457</v>
      </c>
      <c r="D123" s="86" t="s">
        <v>458</v>
      </c>
    </row>
    <row r="124" spans="2:4" ht="15" customHeight="1" x14ac:dyDescent="0.3">
      <c r="B124" s="86" t="s">
        <v>303</v>
      </c>
      <c r="C124" s="86" t="s">
        <v>459</v>
      </c>
      <c r="D124" s="86" t="s">
        <v>460</v>
      </c>
    </row>
    <row r="125" spans="2:4" ht="15" customHeight="1" x14ac:dyDescent="0.3">
      <c r="B125" s="86" t="s">
        <v>299</v>
      </c>
      <c r="C125" s="86" t="s">
        <v>461</v>
      </c>
      <c r="D125" s="86" t="s">
        <v>462</v>
      </c>
    </row>
    <row r="126" spans="2:4" ht="15" customHeight="1" x14ac:dyDescent="0.3">
      <c r="B126" s="86" t="s">
        <v>299</v>
      </c>
      <c r="C126" s="86" t="s">
        <v>463</v>
      </c>
      <c r="D126" s="86" t="s">
        <v>464</v>
      </c>
    </row>
    <row r="127" spans="2:4" ht="15" customHeight="1" x14ac:dyDescent="0.3">
      <c r="B127" s="86" t="s">
        <v>299</v>
      </c>
      <c r="C127" s="86" t="s">
        <v>465</v>
      </c>
      <c r="D127" s="86" t="s">
        <v>466</v>
      </c>
    </row>
    <row r="128" spans="2:4" ht="15" customHeight="1" x14ac:dyDescent="0.3">
      <c r="B128" s="86" t="s">
        <v>299</v>
      </c>
      <c r="C128" s="86" t="s">
        <v>467</v>
      </c>
      <c r="D128" s="86" t="s">
        <v>468</v>
      </c>
    </row>
    <row r="129" spans="2:6" ht="15" customHeight="1" x14ac:dyDescent="0.3">
      <c r="B129" s="86" t="s">
        <v>299</v>
      </c>
      <c r="C129" s="86" t="s">
        <v>469</v>
      </c>
      <c r="D129" s="86" t="s">
        <v>470</v>
      </c>
    </row>
    <row r="131" spans="2:6" ht="19.5" customHeight="1" x14ac:dyDescent="0.3">
      <c r="B131" s="128" t="s">
        <v>471</v>
      </c>
      <c r="C131" s="128"/>
      <c r="D131" s="128"/>
      <c r="E131" s="128"/>
      <c r="F131" s="128"/>
    </row>
    <row r="132" spans="2:6" ht="15.75" customHeight="1" x14ac:dyDescent="0.3">
      <c r="B132" s="143" t="s">
        <v>472</v>
      </c>
      <c r="C132" s="143"/>
      <c r="D132" s="143"/>
      <c r="E132" s="143"/>
      <c r="F132" s="143"/>
    </row>
    <row r="133" spans="2:6" ht="51.75" customHeight="1" x14ac:dyDescent="0.3">
      <c r="B133" s="130" t="s">
        <v>473</v>
      </c>
      <c r="C133" s="130"/>
      <c r="D133" s="130"/>
      <c r="E133" s="130"/>
      <c r="F133" s="130"/>
    </row>
    <row r="134" spans="2:6" ht="15.75" customHeight="1" x14ac:dyDescent="0.3">
      <c r="B134" s="144" t="s">
        <v>474</v>
      </c>
      <c r="C134" s="144"/>
      <c r="D134" s="144"/>
      <c r="E134" s="144"/>
      <c r="F134" s="144"/>
    </row>
    <row r="135" spans="2:6" ht="51.75" customHeight="1" x14ac:dyDescent="0.3">
      <c r="B135" s="130" t="s">
        <v>475</v>
      </c>
      <c r="C135" s="130"/>
      <c r="D135" s="130"/>
      <c r="E135" s="130"/>
      <c r="F135" s="130"/>
    </row>
    <row r="136" spans="2:6" ht="15.75" customHeight="1" x14ac:dyDescent="0.3">
      <c r="B136" s="145" t="s">
        <v>476</v>
      </c>
      <c r="C136" s="145"/>
      <c r="D136" s="145"/>
      <c r="E136" s="145"/>
      <c r="F136" s="145"/>
    </row>
    <row r="137" spans="2:6" ht="51.75" customHeight="1" x14ac:dyDescent="0.3">
      <c r="B137" s="130" t="s">
        <v>477</v>
      </c>
      <c r="C137" s="130"/>
      <c r="D137" s="130"/>
      <c r="E137" s="130"/>
      <c r="F137" s="130"/>
    </row>
    <row r="138" spans="2:6" ht="15.75" customHeight="1" x14ac:dyDescent="0.3">
      <c r="B138" s="146" t="s">
        <v>478</v>
      </c>
      <c r="C138" s="146"/>
      <c r="D138" s="146"/>
      <c r="E138" s="146"/>
      <c r="F138" s="146"/>
    </row>
    <row r="139" spans="2:6" ht="51.75" customHeight="1" x14ac:dyDescent="0.3">
      <c r="B139" s="130" t="s">
        <v>479</v>
      </c>
      <c r="C139" s="130"/>
      <c r="D139" s="130"/>
      <c r="E139" s="130"/>
      <c r="F139" s="130"/>
    </row>
    <row r="140" spans="2:6" ht="15.75" customHeight="1" x14ac:dyDescent="0.3">
      <c r="B140" s="147" t="s">
        <v>480</v>
      </c>
      <c r="C140" s="147"/>
      <c r="D140" s="147"/>
      <c r="E140" s="147"/>
      <c r="F140" s="147"/>
    </row>
    <row r="141" spans="2:6" ht="51.75" customHeight="1" x14ac:dyDescent="0.3">
      <c r="B141" s="130" t="s">
        <v>481</v>
      </c>
      <c r="C141" s="130"/>
      <c r="D141" s="130"/>
      <c r="E141" s="130"/>
      <c r="F141" s="130"/>
    </row>
  </sheetData>
  <mergeCells count="22">
    <mergeCell ref="B140:F140"/>
    <mergeCell ref="B141:F141"/>
    <mergeCell ref="B135:F135"/>
    <mergeCell ref="B136:F136"/>
    <mergeCell ref="B137:F137"/>
    <mergeCell ref="B138:F138"/>
    <mergeCell ref="B139:F139"/>
    <mergeCell ref="B36:D36"/>
    <mergeCell ref="B131:F131"/>
    <mergeCell ref="B132:F132"/>
    <mergeCell ref="B133:F133"/>
    <mergeCell ref="B134:F134"/>
    <mergeCell ref="B31:F31"/>
    <mergeCell ref="B32:F32"/>
    <mergeCell ref="B33:F33"/>
    <mergeCell ref="B34:F34"/>
    <mergeCell ref="B35:F35"/>
    <mergeCell ref="B1:F1"/>
    <mergeCell ref="B2:F2"/>
    <mergeCell ref="B4:F4"/>
    <mergeCell ref="B14:F14"/>
    <mergeCell ref="B18:F18"/>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33"/>
  <sheetViews>
    <sheetView showGridLines="0" zoomScaleNormal="100" workbookViewId="0">
      <pane xSplit="1" ySplit="3" topLeftCell="B26" activePane="bottomRight" state="frozen"/>
      <selection pane="topRight" activeCell="B1" sqref="B1"/>
      <selection pane="bottomLeft" activeCell="A4" sqref="A4"/>
      <selection pane="bottomRight" activeCell="B31" sqref="B31:E31"/>
    </sheetView>
  </sheetViews>
  <sheetFormatPr defaultColWidth="8.6640625" defaultRowHeight="14.4" x14ac:dyDescent="0.3"/>
  <cols>
    <col min="1" max="1" width="3" customWidth="1"/>
    <col min="2" max="2" width="6" customWidth="1"/>
    <col min="3" max="3" width="5" customWidth="1"/>
    <col min="4" max="4" width="62" customWidth="1"/>
    <col min="5" max="5" width="42" customWidth="1"/>
    <col min="6" max="6" width="3" customWidth="1"/>
  </cols>
  <sheetData>
    <row r="1" spans="2:5" ht="25.5" customHeight="1" x14ac:dyDescent="0.3">
      <c r="B1" s="136" t="s">
        <v>482</v>
      </c>
      <c r="C1" s="136"/>
      <c r="D1" s="136"/>
      <c r="E1" s="136"/>
    </row>
    <row r="2" spans="2:5" ht="15.75" customHeight="1" x14ac:dyDescent="0.3">
      <c r="B2" s="137" t="s">
        <v>483</v>
      </c>
      <c r="C2" s="137"/>
      <c r="D2" s="137"/>
      <c r="E2" s="137"/>
    </row>
    <row r="4" spans="2:5" ht="19.5" customHeight="1" x14ac:dyDescent="0.3">
      <c r="B4" s="132" t="s">
        <v>484</v>
      </c>
      <c r="C4" s="132"/>
      <c r="D4" s="132"/>
      <c r="E4" s="132"/>
    </row>
    <row r="5" spans="2:5" x14ac:dyDescent="0.3">
      <c r="B5" s="87" t="s">
        <v>297</v>
      </c>
      <c r="C5" s="87" t="s">
        <v>485</v>
      </c>
      <c r="D5" s="88" t="s">
        <v>486</v>
      </c>
      <c r="E5" s="88" t="s">
        <v>487</v>
      </c>
    </row>
    <row r="6" spans="2:5" ht="36" customHeight="1" x14ac:dyDescent="0.3">
      <c r="B6" s="89" t="s">
        <v>488</v>
      </c>
      <c r="C6" s="90">
        <v>1</v>
      </c>
      <c r="D6" s="16" t="s">
        <v>489</v>
      </c>
      <c r="E6" s="91" t="s">
        <v>490</v>
      </c>
    </row>
    <row r="7" spans="2:5" ht="36" customHeight="1" x14ac:dyDescent="0.3">
      <c r="B7" s="89" t="s">
        <v>488</v>
      </c>
      <c r="C7" s="51">
        <v>2</v>
      </c>
      <c r="D7" s="18" t="s">
        <v>491</v>
      </c>
      <c r="E7" s="92" t="s">
        <v>492</v>
      </c>
    </row>
    <row r="8" spans="2:5" ht="36" customHeight="1" x14ac:dyDescent="0.3">
      <c r="B8" s="89" t="s">
        <v>488</v>
      </c>
      <c r="C8" s="90">
        <v>3</v>
      </c>
      <c r="D8" s="16" t="s">
        <v>493</v>
      </c>
      <c r="E8" s="91" t="s">
        <v>494</v>
      </c>
    </row>
    <row r="9" spans="2:5" ht="36" customHeight="1" x14ac:dyDescent="0.3">
      <c r="B9" s="89" t="s">
        <v>488</v>
      </c>
      <c r="C9" s="93">
        <v>4</v>
      </c>
      <c r="D9" s="94" t="s">
        <v>495</v>
      </c>
      <c r="E9" s="95" t="s">
        <v>496</v>
      </c>
    </row>
    <row r="10" spans="2:5" ht="27.75" customHeight="1" x14ac:dyDescent="0.3">
      <c r="B10" s="148" t="s">
        <v>497</v>
      </c>
      <c r="C10" s="148"/>
      <c r="D10" s="148"/>
      <c r="E10" s="148"/>
    </row>
    <row r="11" spans="2:5" ht="18.600000000000001" customHeight="1" x14ac:dyDescent="0.3">
      <c r="B11" s="149" t="s">
        <v>501</v>
      </c>
      <c r="C11" s="149"/>
      <c r="D11" s="149"/>
      <c r="E11" s="149"/>
    </row>
    <row r="12" spans="2:5" x14ac:dyDescent="0.3">
      <c r="B12" s="87" t="s">
        <v>297</v>
      </c>
      <c r="C12" s="87" t="s">
        <v>485</v>
      </c>
      <c r="D12" s="88" t="s">
        <v>486</v>
      </c>
      <c r="E12" s="88" t="s">
        <v>487</v>
      </c>
    </row>
    <row r="13" spans="2:5" ht="30" customHeight="1" x14ac:dyDescent="0.3">
      <c r="B13" s="89" t="s">
        <v>488</v>
      </c>
      <c r="C13" s="90">
        <v>5</v>
      </c>
      <c r="D13" s="16" t="s">
        <v>498</v>
      </c>
      <c r="E13" s="91" t="s">
        <v>499</v>
      </c>
    </row>
    <row r="14" spans="2:5" ht="30" customHeight="1" x14ac:dyDescent="0.3">
      <c r="B14" s="89" t="s">
        <v>488</v>
      </c>
      <c r="C14" s="51">
        <v>6</v>
      </c>
      <c r="D14" s="18" t="s">
        <v>578</v>
      </c>
      <c r="E14" s="92" t="s">
        <v>500</v>
      </c>
    </row>
    <row r="15" spans="2:5" ht="30" customHeight="1" x14ac:dyDescent="0.3">
      <c r="B15" s="89" t="s">
        <v>488</v>
      </c>
      <c r="C15" s="90">
        <v>7</v>
      </c>
      <c r="D15" s="18" t="s">
        <v>502</v>
      </c>
      <c r="E15" s="92" t="s">
        <v>503</v>
      </c>
    </row>
    <row r="16" spans="2:5" ht="30" customHeight="1" x14ac:dyDescent="0.3">
      <c r="B16" s="89" t="s">
        <v>488</v>
      </c>
      <c r="C16" s="51">
        <v>8</v>
      </c>
      <c r="D16" s="16" t="s">
        <v>504</v>
      </c>
      <c r="E16" s="91" t="s">
        <v>505</v>
      </c>
    </row>
    <row r="17" spans="2:5" ht="30" customHeight="1" x14ac:dyDescent="0.3">
      <c r="B17" s="89" t="s">
        <v>488</v>
      </c>
      <c r="C17" s="90">
        <v>9</v>
      </c>
      <c r="D17" s="18" t="s">
        <v>579</v>
      </c>
      <c r="E17" s="92" t="s">
        <v>506</v>
      </c>
    </row>
    <row r="18" spans="2:5" ht="19.5" customHeight="1" x14ac:dyDescent="0.3">
      <c r="B18" s="149" t="s">
        <v>507</v>
      </c>
      <c r="C18" s="149"/>
      <c r="D18" s="149"/>
      <c r="E18" s="149"/>
    </row>
    <row r="19" spans="2:5" x14ac:dyDescent="0.3">
      <c r="B19" s="87" t="s">
        <v>297</v>
      </c>
      <c r="C19" s="87" t="s">
        <v>485</v>
      </c>
      <c r="D19" s="88" t="s">
        <v>486</v>
      </c>
      <c r="E19" s="88" t="s">
        <v>487</v>
      </c>
    </row>
    <row r="20" spans="2:5" ht="30" customHeight="1" x14ac:dyDescent="0.3">
      <c r="B20" s="89" t="s">
        <v>488</v>
      </c>
      <c r="C20" s="90">
        <v>10</v>
      </c>
      <c r="D20" s="16" t="s">
        <v>508</v>
      </c>
      <c r="E20" s="91" t="s">
        <v>509</v>
      </c>
    </row>
    <row r="21" spans="2:5" ht="36" customHeight="1" x14ac:dyDescent="0.3">
      <c r="B21" s="89" t="s">
        <v>488</v>
      </c>
      <c r="C21" s="51">
        <v>11</v>
      </c>
      <c r="D21" s="18" t="s">
        <v>510</v>
      </c>
      <c r="E21" s="92" t="s">
        <v>511</v>
      </c>
    </row>
    <row r="22" spans="2:5" ht="30" customHeight="1" x14ac:dyDescent="0.3">
      <c r="B22" s="89" t="s">
        <v>488</v>
      </c>
      <c r="C22" s="90">
        <v>12</v>
      </c>
      <c r="D22" s="16" t="s">
        <v>512</v>
      </c>
      <c r="E22" s="91" t="s">
        <v>580</v>
      </c>
    </row>
    <row r="23" spans="2:5" ht="36" customHeight="1" x14ac:dyDescent="0.3">
      <c r="B23" s="89" t="s">
        <v>488</v>
      </c>
      <c r="C23" s="51">
        <v>13</v>
      </c>
      <c r="D23" s="18" t="s">
        <v>513</v>
      </c>
      <c r="E23" s="92" t="s">
        <v>514</v>
      </c>
    </row>
    <row r="24" spans="2:5" ht="30" customHeight="1" x14ac:dyDescent="0.3">
      <c r="B24" s="89" t="s">
        <v>488</v>
      </c>
      <c r="C24" s="90">
        <v>14</v>
      </c>
      <c r="D24" s="16" t="s">
        <v>515</v>
      </c>
      <c r="E24" s="91" t="s">
        <v>516</v>
      </c>
    </row>
    <row r="25" spans="2:5" ht="19.5" customHeight="1" x14ac:dyDescent="0.3">
      <c r="B25" s="149" t="s">
        <v>517</v>
      </c>
      <c r="C25" s="149"/>
      <c r="D25" s="149"/>
      <c r="E25" s="149"/>
    </row>
    <row r="26" spans="2:5" x14ac:dyDescent="0.3">
      <c r="B26" s="87" t="s">
        <v>297</v>
      </c>
      <c r="C26" s="87" t="s">
        <v>485</v>
      </c>
      <c r="D26" s="88" t="s">
        <v>486</v>
      </c>
      <c r="E26" s="88" t="s">
        <v>487</v>
      </c>
    </row>
    <row r="27" spans="2:5" ht="30" customHeight="1" x14ac:dyDescent="0.3">
      <c r="B27" s="89" t="s">
        <v>488</v>
      </c>
      <c r="C27" s="51">
        <v>15</v>
      </c>
      <c r="D27" s="18" t="s">
        <v>518</v>
      </c>
      <c r="E27" s="92" t="s">
        <v>519</v>
      </c>
    </row>
    <row r="28" spans="2:5" ht="30" customHeight="1" x14ac:dyDescent="0.3">
      <c r="B28" s="89" t="s">
        <v>488</v>
      </c>
      <c r="C28" s="90">
        <v>16</v>
      </c>
      <c r="D28" s="16" t="s">
        <v>520</v>
      </c>
      <c r="E28" s="91" t="s">
        <v>521</v>
      </c>
    </row>
    <row r="29" spans="2:5" ht="24" customHeight="1" x14ac:dyDescent="0.3">
      <c r="B29" s="89" t="s">
        <v>488</v>
      </c>
      <c r="C29" s="51">
        <v>17</v>
      </c>
      <c r="D29" s="18" t="s">
        <v>522</v>
      </c>
      <c r="E29" s="92" t="s">
        <v>581</v>
      </c>
    </row>
    <row r="30" spans="2:5" ht="30" customHeight="1" x14ac:dyDescent="0.3">
      <c r="B30" s="89" t="s">
        <v>488</v>
      </c>
      <c r="C30" s="93">
        <v>18</v>
      </c>
      <c r="D30" s="94" t="s">
        <v>523</v>
      </c>
      <c r="E30" s="95" t="s">
        <v>524</v>
      </c>
    </row>
    <row r="31" spans="2:5" ht="27.75" customHeight="1" x14ac:dyDescent="0.3">
      <c r="B31" s="148" t="s">
        <v>525</v>
      </c>
      <c r="C31" s="148"/>
      <c r="D31" s="148"/>
      <c r="E31" s="148"/>
    </row>
    <row r="32" spans="2:5" x14ac:dyDescent="0.3">
      <c r="B32" s="150" t="s">
        <v>213</v>
      </c>
      <c r="C32" s="150"/>
      <c r="D32" s="150"/>
      <c r="E32" s="150"/>
    </row>
    <row r="33" spans="2:5" ht="43.5" customHeight="1" x14ac:dyDescent="0.3">
      <c r="B33" s="151" t="s">
        <v>526</v>
      </c>
      <c r="C33" s="151"/>
      <c r="D33" s="151"/>
      <c r="E33" s="151"/>
    </row>
  </sheetData>
  <mergeCells count="10">
    <mergeCell ref="B33:E33"/>
    <mergeCell ref="B11:E11"/>
    <mergeCell ref="B18:E18"/>
    <mergeCell ref="B25:E25"/>
    <mergeCell ref="B31:E31"/>
    <mergeCell ref="B32:E32"/>
    <mergeCell ref="B1:E1"/>
    <mergeCell ref="B2:E2"/>
    <mergeCell ref="B4:E4"/>
    <mergeCell ref="B10:E10"/>
  </mergeCells>
  <dataValidations count="1">
    <dataValidation type="list" allowBlank="1" sqref="B6:B9 B27:B30 B13:B17 B20:B24" xr:uid="{00000000-0002-0000-0400-000000000000}">
      <formula1>"☐,☑,⊘"</formula1>
      <formula2>0</formula2>
    </dataValidation>
  </dataValidation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30"/>
  <sheetViews>
    <sheetView showGridLines="0" topLeftCell="A2" zoomScaleNormal="100" workbookViewId="0"/>
  </sheetViews>
  <sheetFormatPr defaultColWidth="8.6640625" defaultRowHeight="14.4" x14ac:dyDescent="0.3"/>
  <cols>
    <col min="1" max="1" width="3" customWidth="1"/>
    <col min="2" max="2" width="6" customWidth="1"/>
    <col min="3" max="3" width="52" customWidth="1"/>
    <col min="4" max="4" width="18" customWidth="1"/>
    <col min="5" max="5" width="3" customWidth="1"/>
  </cols>
  <sheetData>
    <row r="1" spans="2:4" x14ac:dyDescent="0.3">
      <c r="B1" s="112" t="s">
        <v>527</v>
      </c>
      <c r="C1" s="112"/>
      <c r="D1" s="112"/>
    </row>
    <row r="2" spans="2:4" ht="30" customHeight="1" x14ac:dyDescent="0.3">
      <c r="B2" s="128" t="s">
        <v>528</v>
      </c>
      <c r="C2" s="128"/>
      <c r="D2" s="128"/>
    </row>
    <row r="4" spans="2:4" x14ac:dyDescent="0.3">
      <c r="B4" s="127" t="s">
        <v>529</v>
      </c>
      <c r="C4" s="127"/>
      <c r="D4" s="127"/>
    </row>
    <row r="5" spans="2:4" x14ac:dyDescent="0.3">
      <c r="B5" s="96" t="s">
        <v>530</v>
      </c>
      <c r="C5" s="49" t="s">
        <v>531</v>
      </c>
      <c r="D5" s="75" t="s">
        <v>532</v>
      </c>
    </row>
    <row r="6" spans="2:4" x14ac:dyDescent="0.3">
      <c r="B6" s="90">
        <v>1</v>
      </c>
      <c r="C6" s="22" t="s">
        <v>121</v>
      </c>
      <c r="D6" s="97">
        <v>500000</v>
      </c>
    </row>
    <row r="7" spans="2:4" x14ac:dyDescent="0.3">
      <c r="B7" s="51">
        <v>2</v>
      </c>
      <c r="C7" s="24" t="s">
        <v>243</v>
      </c>
      <c r="D7" s="98">
        <v>300000</v>
      </c>
    </row>
    <row r="8" spans="2:4" x14ac:dyDescent="0.3">
      <c r="B8" s="90">
        <v>3</v>
      </c>
      <c r="C8" s="99" t="s">
        <v>533</v>
      </c>
      <c r="D8" s="100">
        <v>800000</v>
      </c>
    </row>
    <row r="9" spans="2:4" x14ac:dyDescent="0.3">
      <c r="B9" s="51">
        <v>4</v>
      </c>
      <c r="C9" s="24" t="s">
        <v>534</v>
      </c>
      <c r="D9" s="98">
        <v>64000</v>
      </c>
    </row>
    <row r="10" spans="2:4" x14ac:dyDescent="0.3">
      <c r="B10" s="90">
        <v>5</v>
      </c>
      <c r="C10" s="22" t="s">
        <v>535</v>
      </c>
      <c r="D10" s="97">
        <v>20000</v>
      </c>
    </row>
    <row r="11" spans="2:4" x14ac:dyDescent="0.3">
      <c r="B11" s="51">
        <v>6</v>
      </c>
      <c r="C11" s="101" t="s">
        <v>536</v>
      </c>
      <c r="D11" s="102">
        <v>884000</v>
      </c>
    </row>
    <row r="12" spans="2:4" x14ac:dyDescent="0.3">
      <c r="B12" s="90">
        <v>7</v>
      </c>
      <c r="C12" s="99" t="s">
        <v>537</v>
      </c>
      <c r="D12" s="100">
        <v>176800</v>
      </c>
    </row>
    <row r="14" spans="2:4" x14ac:dyDescent="0.3">
      <c r="B14" s="152" t="s">
        <v>538</v>
      </c>
      <c r="C14" s="152"/>
      <c r="D14" s="152"/>
    </row>
    <row r="15" spans="2:4" x14ac:dyDescent="0.3">
      <c r="B15" s="96" t="s">
        <v>530</v>
      </c>
      <c r="C15" s="49" t="s">
        <v>531</v>
      </c>
      <c r="D15" s="75" t="s">
        <v>532</v>
      </c>
    </row>
    <row r="16" spans="2:4" x14ac:dyDescent="0.3">
      <c r="B16" s="90">
        <v>1</v>
      </c>
      <c r="C16" s="22" t="s">
        <v>145</v>
      </c>
      <c r="D16" s="97">
        <v>176800</v>
      </c>
    </row>
    <row r="17" spans="2:4" x14ac:dyDescent="0.3">
      <c r="B17" s="51">
        <v>2</v>
      </c>
      <c r="C17" s="24" t="s">
        <v>539</v>
      </c>
      <c r="D17" s="98">
        <v>4800</v>
      </c>
    </row>
    <row r="18" spans="2:4" x14ac:dyDescent="0.3">
      <c r="B18" s="90">
        <v>3</v>
      </c>
      <c r="C18" s="22" t="s">
        <v>540</v>
      </c>
      <c r="D18" s="97">
        <v>60000</v>
      </c>
    </row>
    <row r="19" spans="2:4" x14ac:dyDescent="0.3">
      <c r="B19" s="103">
        <v>4</v>
      </c>
      <c r="C19" s="104" t="s">
        <v>541</v>
      </c>
      <c r="D19" s="73">
        <v>64800</v>
      </c>
    </row>
    <row r="20" spans="2:4" x14ac:dyDescent="0.3">
      <c r="B20" s="93">
        <v>5</v>
      </c>
      <c r="C20" s="26" t="s">
        <v>542</v>
      </c>
      <c r="D20" s="72">
        <v>112000</v>
      </c>
    </row>
    <row r="22" spans="2:4" x14ac:dyDescent="0.3">
      <c r="B22" s="127" t="s">
        <v>543</v>
      </c>
      <c r="C22" s="127"/>
      <c r="D22" s="127"/>
    </row>
    <row r="23" spans="2:4" ht="21.75" customHeight="1" x14ac:dyDescent="0.3">
      <c r="B23" s="130" t="s">
        <v>544</v>
      </c>
      <c r="C23" s="130"/>
      <c r="D23" s="130"/>
    </row>
    <row r="24" spans="2:4" ht="21.75" customHeight="1" x14ac:dyDescent="0.3">
      <c r="B24" s="130" t="s">
        <v>545</v>
      </c>
      <c r="C24" s="130"/>
      <c r="D24" s="130"/>
    </row>
    <row r="25" spans="2:4" ht="21.75" customHeight="1" x14ac:dyDescent="0.3">
      <c r="B25" s="130" t="s">
        <v>546</v>
      </c>
      <c r="C25" s="130"/>
      <c r="D25" s="130"/>
    </row>
    <row r="26" spans="2:4" ht="21.75" customHeight="1" x14ac:dyDescent="0.3">
      <c r="B26" s="130" t="s">
        <v>547</v>
      </c>
      <c r="C26" s="130"/>
      <c r="D26" s="130"/>
    </row>
    <row r="28" spans="2:4" x14ac:dyDescent="0.3">
      <c r="B28" s="153" t="s">
        <v>548</v>
      </c>
      <c r="C28" s="153"/>
      <c r="D28" s="153"/>
    </row>
    <row r="29" spans="2:4" x14ac:dyDescent="0.3">
      <c r="B29" s="25"/>
      <c r="C29" s="105" t="s">
        <v>549</v>
      </c>
      <c r="D29" s="106">
        <v>64800</v>
      </c>
    </row>
    <row r="30" spans="2:4" x14ac:dyDescent="0.3">
      <c r="B30" s="25"/>
      <c r="C30" s="105" t="s">
        <v>550</v>
      </c>
      <c r="D30" s="72">
        <v>112000</v>
      </c>
    </row>
  </sheetData>
  <mergeCells count="10">
    <mergeCell ref="B23:D23"/>
    <mergeCell ref="B24:D24"/>
    <mergeCell ref="B25:D25"/>
    <mergeCell ref="B26:D26"/>
    <mergeCell ref="B28:D28"/>
    <mergeCell ref="B1:D1"/>
    <mergeCell ref="B2:D2"/>
    <mergeCell ref="B4:D4"/>
    <mergeCell ref="B14:D14"/>
    <mergeCell ref="B22:D22"/>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28"/>
  <sheetViews>
    <sheetView showGridLines="0" tabSelected="1" topLeftCell="A5" zoomScaleNormal="100" workbookViewId="0"/>
  </sheetViews>
  <sheetFormatPr defaultColWidth="8.6640625" defaultRowHeight="14.4" x14ac:dyDescent="0.3"/>
  <cols>
    <col min="1" max="1" width="3" customWidth="1"/>
    <col min="2" max="2" width="6" customWidth="1"/>
    <col min="3" max="3" width="52" customWidth="1"/>
    <col min="4" max="4" width="18" customWidth="1"/>
    <col min="5" max="5" width="3" customWidth="1"/>
  </cols>
  <sheetData>
    <row r="1" spans="2:4" x14ac:dyDescent="0.3">
      <c r="B1" s="112" t="s">
        <v>527</v>
      </c>
      <c r="C1" s="112"/>
      <c r="D1" s="112"/>
    </row>
    <row r="2" spans="2:4" ht="30" customHeight="1" x14ac:dyDescent="0.3">
      <c r="B2" s="128" t="s">
        <v>551</v>
      </c>
      <c r="C2" s="128"/>
      <c r="D2" s="128"/>
    </row>
    <row r="4" spans="2:4" x14ac:dyDescent="0.3">
      <c r="B4" s="127" t="s">
        <v>529</v>
      </c>
      <c r="C4" s="127"/>
      <c r="D4" s="127"/>
    </row>
    <row r="5" spans="2:4" x14ac:dyDescent="0.3">
      <c r="B5" s="96" t="s">
        <v>530</v>
      </c>
      <c r="C5" s="49" t="s">
        <v>531</v>
      </c>
      <c r="D5" s="75" t="s">
        <v>532</v>
      </c>
    </row>
    <row r="6" spans="2:4" x14ac:dyDescent="0.3">
      <c r="B6" s="90">
        <v>1</v>
      </c>
      <c r="C6" s="22" t="s">
        <v>121</v>
      </c>
      <c r="D6" s="97">
        <v>800000</v>
      </c>
    </row>
    <row r="7" spans="2:4" x14ac:dyDescent="0.3">
      <c r="B7" s="51">
        <v>2</v>
      </c>
      <c r="C7" s="24" t="s">
        <v>552</v>
      </c>
      <c r="D7" s="98">
        <v>0</v>
      </c>
    </row>
    <row r="8" spans="2:4" x14ac:dyDescent="0.3">
      <c r="B8" s="90">
        <v>3</v>
      </c>
      <c r="C8" s="22" t="s">
        <v>553</v>
      </c>
      <c r="D8" s="97">
        <v>40000</v>
      </c>
    </row>
    <row r="9" spans="2:4" x14ac:dyDescent="0.3">
      <c r="B9" s="51">
        <v>4</v>
      </c>
      <c r="C9" s="24" t="s">
        <v>554</v>
      </c>
      <c r="D9" s="98">
        <v>96000</v>
      </c>
    </row>
    <row r="10" spans="2:4" x14ac:dyDescent="0.3">
      <c r="B10" s="90">
        <v>5</v>
      </c>
      <c r="C10" s="99" t="s">
        <v>555</v>
      </c>
      <c r="D10" s="100">
        <v>150000</v>
      </c>
    </row>
    <row r="11" spans="2:4" x14ac:dyDescent="0.3">
      <c r="B11" s="51">
        <v>6</v>
      </c>
      <c r="C11" s="101" t="s">
        <v>556</v>
      </c>
      <c r="D11" s="102">
        <v>1086000</v>
      </c>
    </row>
    <row r="12" spans="2:4" x14ac:dyDescent="0.3">
      <c r="B12" s="90">
        <v>7</v>
      </c>
      <c r="C12" s="99" t="s">
        <v>537</v>
      </c>
      <c r="D12" s="100">
        <v>217200</v>
      </c>
    </row>
    <row r="14" spans="2:4" x14ac:dyDescent="0.3">
      <c r="B14" s="152" t="s">
        <v>538</v>
      </c>
      <c r="C14" s="152"/>
      <c r="D14" s="152"/>
    </row>
    <row r="15" spans="2:4" x14ac:dyDescent="0.3">
      <c r="B15" s="96" t="s">
        <v>530</v>
      </c>
      <c r="C15" s="49" t="s">
        <v>531</v>
      </c>
      <c r="D15" s="75" t="s">
        <v>532</v>
      </c>
    </row>
    <row r="16" spans="2:4" x14ac:dyDescent="0.3">
      <c r="B16" s="90">
        <v>1</v>
      </c>
      <c r="C16" s="22" t="s">
        <v>145</v>
      </c>
      <c r="D16" s="97">
        <v>217200</v>
      </c>
    </row>
    <row r="17" spans="2:4" x14ac:dyDescent="0.3">
      <c r="B17" s="51">
        <v>2</v>
      </c>
      <c r="C17" s="24" t="s">
        <v>557</v>
      </c>
      <c r="D17" s="98">
        <v>30000</v>
      </c>
    </row>
    <row r="18" spans="2:4" x14ac:dyDescent="0.3">
      <c r="B18" s="103">
        <v>3</v>
      </c>
      <c r="C18" s="104" t="s">
        <v>558</v>
      </c>
      <c r="D18" s="73">
        <v>30000</v>
      </c>
    </row>
    <row r="19" spans="2:4" x14ac:dyDescent="0.3">
      <c r="B19" s="93">
        <v>4</v>
      </c>
      <c r="C19" s="26" t="s">
        <v>559</v>
      </c>
      <c r="D19" s="72">
        <v>187200</v>
      </c>
    </row>
    <row r="21" spans="2:4" x14ac:dyDescent="0.3">
      <c r="B21" s="127" t="s">
        <v>543</v>
      </c>
      <c r="C21" s="127"/>
      <c r="D21" s="127"/>
    </row>
    <row r="22" spans="2:4" ht="21.75" customHeight="1" x14ac:dyDescent="0.3">
      <c r="B22" s="130" t="s">
        <v>560</v>
      </c>
      <c r="C22" s="130"/>
      <c r="D22" s="130"/>
    </row>
    <row r="23" spans="2:4" ht="21.75" customHeight="1" x14ac:dyDescent="0.3">
      <c r="B23" s="130" t="s">
        <v>561</v>
      </c>
      <c r="C23" s="130"/>
      <c r="D23" s="130"/>
    </row>
    <row r="24" spans="2:4" ht="21.75" customHeight="1" x14ac:dyDescent="0.3">
      <c r="B24" s="130" t="s">
        <v>562</v>
      </c>
      <c r="C24" s="130"/>
      <c r="D24" s="130"/>
    </row>
    <row r="26" spans="2:4" x14ac:dyDescent="0.3">
      <c r="B26" s="153" t="s">
        <v>548</v>
      </c>
      <c r="C26" s="153"/>
      <c r="D26" s="153"/>
    </row>
    <row r="27" spans="2:4" x14ac:dyDescent="0.3">
      <c r="B27" s="25"/>
      <c r="C27" s="105" t="s">
        <v>549</v>
      </c>
      <c r="D27" s="106">
        <v>30000</v>
      </c>
    </row>
    <row r="28" spans="2:4" x14ac:dyDescent="0.3">
      <c r="B28" s="25"/>
      <c r="C28" s="105" t="s">
        <v>550</v>
      </c>
      <c r="D28" s="72">
        <v>187200</v>
      </c>
    </row>
  </sheetData>
  <mergeCells count="9">
    <mergeCell ref="B22:D22"/>
    <mergeCell ref="B23:D23"/>
    <mergeCell ref="B24:D24"/>
    <mergeCell ref="B26:D26"/>
    <mergeCell ref="B1:D1"/>
    <mergeCell ref="B2:D2"/>
    <mergeCell ref="B4:D4"/>
    <mergeCell ref="B14:D14"/>
    <mergeCell ref="B21:D21"/>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33"/>
  <sheetViews>
    <sheetView showGridLines="0" topLeftCell="A8" zoomScaleNormal="100" workbookViewId="0"/>
  </sheetViews>
  <sheetFormatPr defaultColWidth="8.6640625" defaultRowHeight="14.4" x14ac:dyDescent="0.3"/>
  <cols>
    <col min="1" max="1" width="3" customWidth="1"/>
    <col min="2" max="2" width="6" customWidth="1"/>
    <col min="3" max="3" width="52" customWidth="1"/>
    <col min="4" max="4" width="18" customWidth="1"/>
    <col min="5" max="5" width="3" customWidth="1"/>
  </cols>
  <sheetData>
    <row r="1" spans="2:4" x14ac:dyDescent="0.3">
      <c r="B1" s="112" t="s">
        <v>527</v>
      </c>
      <c r="C1" s="112"/>
      <c r="D1" s="112"/>
    </row>
    <row r="2" spans="2:4" ht="30" customHeight="1" x14ac:dyDescent="0.3">
      <c r="B2" s="128" t="s">
        <v>563</v>
      </c>
      <c r="C2" s="128"/>
      <c r="D2" s="128"/>
    </row>
    <row r="4" spans="2:4" x14ac:dyDescent="0.3">
      <c r="B4" s="127" t="s">
        <v>529</v>
      </c>
      <c r="C4" s="127"/>
      <c r="D4" s="127"/>
    </row>
    <row r="5" spans="2:4" x14ac:dyDescent="0.3">
      <c r="B5" s="96" t="s">
        <v>530</v>
      </c>
      <c r="C5" s="49" t="s">
        <v>531</v>
      </c>
      <c r="D5" s="75" t="s">
        <v>532</v>
      </c>
    </row>
    <row r="6" spans="2:4" x14ac:dyDescent="0.3">
      <c r="B6" s="90">
        <v>1</v>
      </c>
      <c r="C6" s="22" t="s">
        <v>121</v>
      </c>
      <c r="D6" s="97">
        <v>1000000</v>
      </c>
    </row>
    <row r="7" spans="2:4" x14ac:dyDescent="0.3">
      <c r="B7" s="51">
        <v>2</v>
      </c>
      <c r="C7" s="24" t="s">
        <v>243</v>
      </c>
      <c r="D7" s="98">
        <v>600000</v>
      </c>
    </row>
    <row r="8" spans="2:4" x14ac:dyDescent="0.3">
      <c r="B8" s="90">
        <v>3</v>
      </c>
      <c r="C8" s="99" t="s">
        <v>533</v>
      </c>
      <c r="D8" s="100">
        <v>1600000</v>
      </c>
    </row>
    <row r="9" spans="2:4" x14ac:dyDescent="0.3">
      <c r="B9" s="51">
        <v>4</v>
      </c>
      <c r="C9" s="24" t="s">
        <v>564</v>
      </c>
      <c r="D9" s="98">
        <v>160000</v>
      </c>
    </row>
    <row r="10" spans="2:4" x14ac:dyDescent="0.3">
      <c r="B10" s="90">
        <v>5</v>
      </c>
      <c r="C10" s="22" t="s">
        <v>565</v>
      </c>
      <c r="D10" s="97">
        <v>240000</v>
      </c>
    </row>
    <row r="11" spans="2:4" x14ac:dyDescent="0.3">
      <c r="B11" s="51">
        <v>6</v>
      </c>
      <c r="C11" s="101" t="s">
        <v>566</v>
      </c>
      <c r="D11" s="102">
        <v>200000</v>
      </c>
    </row>
    <row r="12" spans="2:4" x14ac:dyDescent="0.3">
      <c r="B12" s="90">
        <v>7</v>
      </c>
      <c r="C12" s="99" t="s">
        <v>567</v>
      </c>
      <c r="D12" s="100">
        <v>2200000</v>
      </c>
    </row>
    <row r="13" spans="2:4" x14ac:dyDescent="0.3">
      <c r="B13" s="51">
        <v>8</v>
      </c>
      <c r="C13" s="101" t="s">
        <v>537</v>
      </c>
      <c r="D13" s="102">
        <v>440000</v>
      </c>
    </row>
    <row r="15" spans="2:4" x14ac:dyDescent="0.3">
      <c r="B15" s="152" t="s">
        <v>538</v>
      </c>
      <c r="C15" s="152"/>
      <c r="D15" s="152"/>
    </row>
    <row r="16" spans="2:4" x14ac:dyDescent="0.3">
      <c r="B16" s="96" t="s">
        <v>530</v>
      </c>
      <c r="C16" s="49" t="s">
        <v>531</v>
      </c>
      <c r="D16" s="75" t="s">
        <v>532</v>
      </c>
    </row>
    <row r="17" spans="2:4" x14ac:dyDescent="0.3">
      <c r="B17" s="90">
        <v>1</v>
      </c>
      <c r="C17" s="22" t="s">
        <v>145</v>
      </c>
      <c r="D17" s="97">
        <v>440000</v>
      </c>
    </row>
    <row r="18" spans="2:4" x14ac:dyDescent="0.3">
      <c r="B18" s="51">
        <v>2</v>
      </c>
      <c r="C18" s="24" t="s">
        <v>568</v>
      </c>
      <c r="D18" s="98">
        <v>12000</v>
      </c>
    </row>
    <row r="19" spans="2:4" x14ac:dyDescent="0.3">
      <c r="B19" s="90">
        <v>3</v>
      </c>
      <c r="C19" s="22" t="s">
        <v>569</v>
      </c>
      <c r="D19" s="97">
        <v>18000</v>
      </c>
    </row>
    <row r="20" spans="2:4" x14ac:dyDescent="0.3">
      <c r="B20" s="51">
        <v>4</v>
      </c>
      <c r="C20" s="24" t="s">
        <v>570</v>
      </c>
      <c r="D20" s="98">
        <v>120000</v>
      </c>
    </row>
    <row r="21" spans="2:4" x14ac:dyDescent="0.3">
      <c r="B21" s="90">
        <v>5</v>
      </c>
      <c r="C21" s="22" t="s">
        <v>571</v>
      </c>
      <c r="D21" s="97">
        <v>40000</v>
      </c>
    </row>
    <row r="22" spans="2:4" x14ac:dyDescent="0.3">
      <c r="B22" s="103">
        <v>6</v>
      </c>
      <c r="C22" s="104" t="s">
        <v>572</v>
      </c>
      <c r="D22" s="73">
        <v>190000</v>
      </c>
    </row>
    <row r="23" spans="2:4" x14ac:dyDescent="0.3">
      <c r="B23" s="93">
        <v>7</v>
      </c>
      <c r="C23" s="26" t="s">
        <v>573</v>
      </c>
      <c r="D23" s="72">
        <v>250000</v>
      </c>
    </row>
    <row r="25" spans="2:4" x14ac:dyDescent="0.3">
      <c r="B25" s="127" t="s">
        <v>543</v>
      </c>
      <c r="C25" s="127"/>
      <c r="D25" s="127"/>
    </row>
    <row r="26" spans="2:4" ht="21.75" customHeight="1" x14ac:dyDescent="0.3">
      <c r="B26" s="130" t="s">
        <v>574</v>
      </c>
      <c r="C26" s="130"/>
      <c r="D26" s="130"/>
    </row>
    <row r="27" spans="2:4" ht="21.75" customHeight="1" x14ac:dyDescent="0.3">
      <c r="B27" s="130" t="s">
        <v>575</v>
      </c>
      <c r="C27" s="130"/>
      <c r="D27" s="130"/>
    </row>
    <row r="28" spans="2:4" ht="21.75" customHeight="1" x14ac:dyDescent="0.3">
      <c r="B28" s="130" t="s">
        <v>576</v>
      </c>
      <c r="C28" s="130"/>
      <c r="D28" s="130"/>
    </row>
    <row r="29" spans="2:4" ht="21.75" customHeight="1" x14ac:dyDescent="0.3">
      <c r="B29" s="130" t="s">
        <v>577</v>
      </c>
      <c r="C29" s="130"/>
      <c r="D29" s="130"/>
    </row>
    <row r="31" spans="2:4" x14ac:dyDescent="0.3">
      <c r="B31" s="153" t="s">
        <v>548</v>
      </c>
      <c r="C31" s="153"/>
      <c r="D31" s="153"/>
    </row>
    <row r="32" spans="2:4" x14ac:dyDescent="0.3">
      <c r="B32" s="25"/>
      <c r="C32" s="105" t="s">
        <v>549</v>
      </c>
      <c r="D32" s="106">
        <v>190000</v>
      </c>
    </row>
    <row r="33" spans="2:4" x14ac:dyDescent="0.3">
      <c r="B33" s="25"/>
      <c r="C33" s="105" t="s">
        <v>550</v>
      </c>
      <c r="D33" s="72">
        <v>250000</v>
      </c>
    </row>
  </sheetData>
  <mergeCells count="10">
    <mergeCell ref="B26:D26"/>
    <mergeCell ref="B27:D27"/>
    <mergeCell ref="B28:D28"/>
    <mergeCell ref="B29:D29"/>
    <mergeCell ref="B31:D31"/>
    <mergeCell ref="B1:D1"/>
    <mergeCell ref="B2:D2"/>
    <mergeCell ref="B4:D4"/>
    <mergeCell ref="B15:D15"/>
    <mergeCell ref="B25:D25"/>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Temel Mevzuat</vt:lpstr>
      <vt:lpstr>Hesaplama Şablonu</vt:lpstr>
      <vt:lpstr>YMM Rapor Listesi</vt:lpstr>
      <vt:lpstr>Vergi Kodları</vt:lpstr>
      <vt:lpstr>YMM Rapor Hazırlık</vt:lpstr>
      <vt:lpstr>Örnek 1 - Gözetim</vt:lpstr>
      <vt:lpstr>Örnek 2 - Korunma</vt:lpstr>
      <vt:lpstr>Örnek 3 - Gözetim+Damping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Emrah Aygül</cp:lastModifiedBy>
  <cp:revision>0</cp:revision>
  <dcterms:created xsi:type="dcterms:W3CDTF">2026-06-19T19:05:42Z</dcterms:created>
  <dcterms:modified xsi:type="dcterms:W3CDTF">2026-06-21T04:41:57Z</dcterms:modified>
  <dc:language>en-US</dc:language>
</cp:coreProperties>
</file>